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 информации 22\"/>
    </mc:Choice>
  </mc:AlternateContent>
  <bookViews>
    <workbookView xWindow="120" yWindow="120" windowWidth="15480" windowHeight="7395" tabRatio="669"/>
  </bookViews>
  <sheets>
    <sheet name="стр.1 (2021)" sheetId="1" r:id="rId1"/>
    <sheet name="стр.2 (2021)" sheetId="2" r:id="rId2"/>
    <sheet name="стр.1 (2022)" sheetId="3" r:id="rId3"/>
    <sheet name="стр.2 (2022)" sheetId="4" r:id="rId4"/>
    <sheet name="стр.1 (2023)" sheetId="5" r:id="rId5"/>
    <sheet name="стр.2 (2023)" sheetId="6" r:id="rId6"/>
  </sheets>
  <definedNames>
    <definedName name="Z_094EA08C_2CC3_4321_A59D_DD62E7C95D3B_.wvu.Cols" localSheetId="0" hidden="1">'стр.1 (2021)'!$DD:$DD</definedName>
    <definedName name="Z_094EA08C_2CC3_4321_A59D_DD62E7C95D3B_.wvu.Cols" localSheetId="2" hidden="1">'стр.1 (2022)'!$DD:$DF</definedName>
    <definedName name="Z_094EA08C_2CC3_4321_A59D_DD62E7C95D3B_.wvu.Cols" localSheetId="1" hidden="1">'стр.2 (2021)'!$FD:$FG,'стр.2 (2021)'!$FI:$FJ</definedName>
    <definedName name="Z_094EA08C_2CC3_4321_A59D_DD62E7C95D3B_.wvu.Cols" localSheetId="3" hidden="1">'стр.2 (2022)'!$FD:$FG,'стр.2 (2022)'!$FI:$FJ</definedName>
    <definedName name="Z_094EA08C_2CC3_4321_A59D_DD62E7C95D3B_.wvu.Cols" localSheetId="5" hidden="1">'стр.2 (2023)'!$FD:$FG,'стр.2 (2023)'!$FI:$FJ</definedName>
    <definedName name="Z_094EA08C_2CC3_4321_A59D_DD62E7C95D3B_.wvu.PrintArea" localSheetId="0" hidden="1">'стр.1 (2021)'!$A$1:$DD$32</definedName>
    <definedName name="Z_094EA08C_2CC3_4321_A59D_DD62E7C95D3B_.wvu.PrintArea" localSheetId="2" hidden="1">'стр.1 (2022)'!$A$1:$DD$32</definedName>
    <definedName name="Z_094EA08C_2CC3_4321_A59D_DD62E7C95D3B_.wvu.PrintArea" localSheetId="4" hidden="1">'стр.1 (2023)'!$A$1:$DD$32</definedName>
    <definedName name="Z_094EA08C_2CC3_4321_A59D_DD62E7C95D3B_.wvu.PrintArea" localSheetId="1" hidden="1">'стр.2 (2021)'!$A$1:$FK$14</definedName>
    <definedName name="Z_094EA08C_2CC3_4321_A59D_DD62E7C95D3B_.wvu.PrintArea" localSheetId="3" hidden="1">'стр.2 (2022)'!$A$1:$FK$14</definedName>
    <definedName name="Z_094EA08C_2CC3_4321_A59D_DD62E7C95D3B_.wvu.PrintArea" localSheetId="5" hidden="1">'стр.2 (2023)'!$A$1:$FK$14</definedName>
    <definedName name="Z_6A1AB8FC_7742_4167_9A27_9DE13B649729_.wvu.Cols" localSheetId="0" hidden="1">'стр.1 (2021)'!$DD:$DD</definedName>
    <definedName name="Z_6A1AB8FC_7742_4167_9A27_9DE13B649729_.wvu.Cols" localSheetId="2" hidden="1">'стр.1 (2022)'!$DD:$DF</definedName>
    <definedName name="Z_6A1AB8FC_7742_4167_9A27_9DE13B649729_.wvu.Cols" localSheetId="1" hidden="1">'стр.2 (2021)'!$FD:$FG,'стр.2 (2021)'!$FI:$FJ</definedName>
    <definedName name="Z_6A1AB8FC_7742_4167_9A27_9DE13B649729_.wvu.Cols" localSheetId="3" hidden="1">'стр.2 (2022)'!$FD:$FG,'стр.2 (2022)'!$FI:$FJ</definedName>
    <definedName name="Z_6A1AB8FC_7742_4167_9A27_9DE13B649729_.wvu.Cols" localSheetId="5" hidden="1">'стр.2 (2023)'!$FD:$FG,'стр.2 (2023)'!$FI:$FJ</definedName>
    <definedName name="Z_6A1AB8FC_7742_4167_9A27_9DE13B649729_.wvu.PrintArea" localSheetId="0" hidden="1">'стр.1 (2021)'!$A$1:$DD$32</definedName>
    <definedName name="Z_6A1AB8FC_7742_4167_9A27_9DE13B649729_.wvu.PrintArea" localSheetId="2" hidden="1">'стр.1 (2022)'!$A$1:$DD$32</definedName>
    <definedName name="Z_6A1AB8FC_7742_4167_9A27_9DE13B649729_.wvu.PrintArea" localSheetId="4" hidden="1">'стр.1 (2023)'!$A$1:$DD$32</definedName>
    <definedName name="Z_6A1AB8FC_7742_4167_9A27_9DE13B649729_.wvu.PrintArea" localSheetId="1" hidden="1">'стр.2 (2021)'!$A$1:$FK$14</definedName>
    <definedName name="Z_6A1AB8FC_7742_4167_9A27_9DE13B649729_.wvu.PrintArea" localSheetId="3" hidden="1">'стр.2 (2022)'!$A$1:$FK$14</definedName>
    <definedName name="Z_6A1AB8FC_7742_4167_9A27_9DE13B649729_.wvu.PrintArea" localSheetId="5" hidden="1">'стр.2 (2023)'!$A$1:$FK$14</definedName>
    <definedName name="Z_80023869_B757_404D_8A6A_7EA6536690D3_.wvu.Cols" localSheetId="0" hidden="1">'стр.1 (2021)'!$DD:$DD</definedName>
    <definedName name="Z_80023869_B757_404D_8A6A_7EA6536690D3_.wvu.Cols" localSheetId="2" hidden="1">'стр.1 (2022)'!$DD:$DF</definedName>
    <definedName name="Z_80023869_B757_404D_8A6A_7EA6536690D3_.wvu.Cols" localSheetId="1" hidden="1">'стр.2 (2021)'!$FD:$FG,'стр.2 (2021)'!$FI:$FJ</definedName>
    <definedName name="Z_80023869_B757_404D_8A6A_7EA6536690D3_.wvu.Cols" localSheetId="3" hidden="1">'стр.2 (2022)'!$FD:$FG,'стр.2 (2022)'!$FI:$FJ</definedName>
    <definedName name="Z_80023869_B757_404D_8A6A_7EA6536690D3_.wvu.Cols" localSheetId="5" hidden="1">'стр.2 (2023)'!$FD:$FG,'стр.2 (2023)'!$FI:$FJ</definedName>
    <definedName name="Z_80023869_B757_404D_8A6A_7EA6536690D3_.wvu.PrintArea" localSheetId="0" hidden="1">'стр.1 (2021)'!$A$1:$DD$32</definedName>
    <definedName name="Z_80023869_B757_404D_8A6A_7EA6536690D3_.wvu.PrintArea" localSheetId="2" hidden="1">'стр.1 (2022)'!$A$1:$DD$32</definedName>
    <definedName name="Z_80023869_B757_404D_8A6A_7EA6536690D3_.wvu.PrintArea" localSheetId="4" hidden="1">'стр.1 (2023)'!$A$1:$DD$32</definedName>
    <definedName name="Z_80023869_B757_404D_8A6A_7EA6536690D3_.wvu.PrintArea" localSheetId="1" hidden="1">'стр.2 (2021)'!$A$1:$FK$14</definedName>
    <definedName name="Z_80023869_B757_404D_8A6A_7EA6536690D3_.wvu.PrintArea" localSheetId="3" hidden="1">'стр.2 (2022)'!$A$1:$FK$14</definedName>
    <definedName name="Z_80023869_B757_404D_8A6A_7EA6536690D3_.wvu.PrintArea" localSheetId="5" hidden="1">'стр.2 (2023)'!$A$1:$FK$14</definedName>
    <definedName name="Z_9816A9AC_48EB_4C88_BF54_8086E4E0B9E3_.wvu.Cols" localSheetId="0" hidden="1">'стр.1 (2021)'!$DD:$DD</definedName>
    <definedName name="Z_9816A9AC_48EB_4C88_BF54_8086E4E0B9E3_.wvu.Cols" localSheetId="2" hidden="1">'стр.1 (2022)'!$DD:$DF</definedName>
    <definedName name="Z_9816A9AC_48EB_4C88_BF54_8086E4E0B9E3_.wvu.Cols" localSheetId="1" hidden="1">'стр.2 (2021)'!$FD:$FG,'стр.2 (2021)'!$FI:$FJ</definedName>
    <definedName name="Z_9816A9AC_48EB_4C88_BF54_8086E4E0B9E3_.wvu.Cols" localSheetId="3" hidden="1">'стр.2 (2022)'!$FD:$FG,'стр.2 (2022)'!$FI:$FJ</definedName>
    <definedName name="Z_9816A9AC_48EB_4C88_BF54_8086E4E0B9E3_.wvu.Cols" localSheetId="5" hidden="1">'стр.2 (2023)'!$FD:$FG,'стр.2 (2023)'!$FI:$FJ</definedName>
    <definedName name="Z_9816A9AC_48EB_4C88_BF54_8086E4E0B9E3_.wvu.PrintArea" localSheetId="0" hidden="1">'стр.1 (2021)'!$A$1:$DD$32</definedName>
    <definedName name="Z_9816A9AC_48EB_4C88_BF54_8086E4E0B9E3_.wvu.PrintArea" localSheetId="2" hidden="1">'стр.1 (2022)'!$A$1:$DD$32</definedName>
    <definedName name="Z_9816A9AC_48EB_4C88_BF54_8086E4E0B9E3_.wvu.PrintArea" localSheetId="4" hidden="1">'стр.1 (2023)'!$A$1:$DD$32</definedName>
    <definedName name="Z_9816A9AC_48EB_4C88_BF54_8086E4E0B9E3_.wvu.PrintArea" localSheetId="1" hidden="1">'стр.2 (2021)'!$A$1:$FK$14</definedName>
    <definedName name="Z_9816A9AC_48EB_4C88_BF54_8086E4E0B9E3_.wvu.PrintArea" localSheetId="3" hidden="1">'стр.2 (2022)'!$A$1:$FK$14</definedName>
    <definedName name="Z_9816A9AC_48EB_4C88_BF54_8086E4E0B9E3_.wvu.PrintArea" localSheetId="5" hidden="1">'стр.2 (2023)'!$A$1:$FK$14</definedName>
    <definedName name="Z_A590CA9F_4ED2_47E8_BB1F_E45D47D0C446_.wvu.Cols" localSheetId="0" hidden="1">'стр.1 (2021)'!$DD:$DD</definedName>
    <definedName name="Z_A590CA9F_4ED2_47E8_BB1F_E45D47D0C446_.wvu.Cols" localSheetId="2" hidden="1">'стр.1 (2022)'!$DD:$DF</definedName>
    <definedName name="Z_A590CA9F_4ED2_47E8_BB1F_E45D47D0C446_.wvu.Cols" localSheetId="1" hidden="1">'стр.2 (2021)'!$FD:$FG,'стр.2 (2021)'!$FI:$FJ</definedName>
    <definedName name="Z_A590CA9F_4ED2_47E8_BB1F_E45D47D0C446_.wvu.Cols" localSheetId="3" hidden="1">'стр.2 (2022)'!$FD:$FG,'стр.2 (2022)'!$FI:$FJ</definedName>
    <definedName name="Z_A590CA9F_4ED2_47E8_BB1F_E45D47D0C446_.wvu.Cols" localSheetId="5" hidden="1">'стр.2 (2023)'!$FD:$FG,'стр.2 (2023)'!$FI:$FJ</definedName>
    <definedName name="Z_A590CA9F_4ED2_47E8_BB1F_E45D47D0C446_.wvu.PrintArea" localSheetId="0" hidden="1">'стр.1 (2021)'!$A$1:$DD$32</definedName>
    <definedName name="Z_A590CA9F_4ED2_47E8_BB1F_E45D47D0C446_.wvu.PrintArea" localSheetId="2" hidden="1">'стр.1 (2022)'!$A$1:$DD$32</definedName>
    <definedName name="Z_A590CA9F_4ED2_47E8_BB1F_E45D47D0C446_.wvu.PrintArea" localSheetId="4" hidden="1">'стр.1 (2023)'!$A$1:$DD$32</definedName>
    <definedName name="Z_A590CA9F_4ED2_47E8_BB1F_E45D47D0C446_.wvu.PrintArea" localSheetId="1" hidden="1">'стр.2 (2021)'!$A$1:$FK$14</definedName>
    <definedName name="Z_A590CA9F_4ED2_47E8_BB1F_E45D47D0C446_.wvu.PrintArea" localSheetId="3" hidden="1">'стр.2 (2022)'!$A$1:$FK$14</definedName>
    <definedName name="Z_A590CA9F_4ED2_47E8_BB1F_E45D47D0C446_.wvu.PrintArea" localSheetId="5" hidden="1">'стр.2 (2023)'!$A$1:$FK$14</definedName>
    <definedName name="_xlnm.Print_Area" localSheetId="0">'стр.1 (2021)'!$A$1:$DD$32</definedName>
    <definedName name="_xlnm.Print_Area" localSheetId="2">'стр.1 (2022)'!$A$1:$DD$32</definedName>
    <definedName name="_xlnm.Print_Area" localSheetId="4">'стр.1 (2023)'!$A$1:$DD$32</definedName>
    <definedName name="_xlnm.Print_Area" localSheetId="1">'стр.2 (2021)'!$A$1:$FK$14</definedName>
    <definedName name="_xlnm.Print_Area" localSheetId="3">'стр.2 (2022)'!$A$1:$FK$14</definedName>
    <definedName name="_xlnm.Print_Area" localSheetId="5">'стр.2 (2023)'!$A$1:$FK$14</definedName>
  </definedNames>
  <calcPr calcId="162913"/>
  <customWorkbookViews>
    <customWorkbookView name="Кухарчук Екатерина Николаевна - Личное представление" guid="{A590CA9F-4ED2-47E8-BB1F-E45D47D0C446}" mergeInterval="0" personalView="1" maximized="1" xWindow="-8" yWindow="-8" windowWidth="1936" windowHeight="1056" tabRatio="669" activeSheetId="1"/>
    <customWorkbookView name="Струбцов Виталий Владимирович - Личное представление" guid="{9816A9AC-48EB-4C88-BF54-8086E4E0B9E3}" mergeInterval="0" personalView="1" maximized="1" xWindow="-8" yWindow="-8" windowWidth="1936" windowHeight="1056" tabRatio="669" activeSheetId="3"/>
    <customWorkbookView name="nhomyakova - Личное представление" guid="{094EA08C-2CC3-4321-A59D-DD62E7C95D3B}" mergeInterval="0" personalView="1" maximized="1" xWindow="-4" yWindow="-4" windowWidth="1374" windowHeight="748" tabRatio="669" activeSheetId="1"/>
    <customWorkbookView name="lzelenina - Личное представление" guid="{80023869-B757-404D-8A6A-7EA6536690D3}" mergeInterval="0" personalView="1" maximized="1" xWindow="-4" yWindow="-4" windowWidth="1368" windowHeight="732" tabRatio="669" activeSheetId="3"/>
    <customWorkbookView name="Зеленина Людмила Леонидовна - Личное представление" guid="{6A1AB8FC-7742-4167-9A27-9DE13B649729}" mergeInterval="0" personalView="1" maximized="1" xWindow="-9" yWindow="-9" windowWidth="1938" windowHeight="1060" tabRatio="669" activeSheetId="1"/>
  </customWorkbookViews>
</workbook>
</file>

<file path=xl/calcChain.xml><?xml version="1.0" encoding="utf-8"?>
<calcChain xmlns="http://schemas.openxmlformats.org/spreadsheetml/2006/main">
  <c r="ET8" i="6" l="1"/>
  <c r="ET13" i="6" s="1"/>
  <c r="BF13" i="6"/>
  <c r="CM11" i="5"/>
  <c r="DC8" i="4"/>
  <c r="DC13" i="4" s="1"/>
  <c r="ET8" i="4"/>
  <c r="ET13" i="4" s="1"/>
  <c r="BF13" i="4"/>
  <c r="CM12" i="3"/>
  <c r="CM12" i="5" s="1"/>
  <c r="CM10" i="5" s="1"/>
  <c r="CM13" i="5"/>
  <c r="CM20" i="3"/>
  <c r="CB8" i="4"/>
  <c r="CB8" i="6" s="1"/>
  <c r="CK8" i="4"/>
  <c r="ET13" i="2"/>
  <c r="FD8" i="2"/>
  <c r="FD13" i="2" s="1"/>
  <c r="BF13" i="2"/>
  <c r="CT13" i="2"/>
  <c r="DC13" i="2"/>
  <c r="CM10" i="1"/>
  <c r="CM15" i="1"/>
  <c r="CM18" i="3" s="1"/>
  <c r="CM18" i="5" s="1"/>
  <c r="CM26" i="1" l="1"/>
  <c r="CM32" i="1" s="1"/>
  <c r="CM20" i="1"/>
  <c r="CK8" i="6"/>
  <c r="CT8" i="6" s="1"/>
  <c r="CK13" i="4"/>
  <c r="CK13" i="2"/>
  <c r="CB13" i="2"/>
  <c r="CM26" i="3"/>
  <c r="CM27" i="3" s="1"/>
  <c r="DC8" i="6"/>
  <c r="DC13" i="6" s="1"/>
  <c r="CM20" i="5"/>
  <c r="CM26" i="5"/>
  <c r="CB13" i="6"/>
  <c r="CB13" i="4"/>
  <c r="CT8" i="4"/>
  <c r="CT13" i="4" s="1"/>
  <c r="CM17" i="3"/>
  <c r="CM17" i="5" s="1"/>
  <c r="CM16" i="3"/>
  <c r="CM16" i="5" s="1"/>
  <c r="CK13" i="6" l="1"/>
  <c r="CT13" i="6"/>
  <c r="FD8" i="6"/>
  <c r="FD13" i="6" s="1"/>
  <c r="CM32" i="3"/>
  <c r="FD8" i="4"/>
  <c r="FD13" i="4" s="1"/>
  <c r="CM27" i="5"/>
  <c r="CM32" i="5" s="1"/>
</calcChain>
</file>

<file path=xl/sharedStrings.xml><?xml version="1.0" encoding="utf-8"?>
<sst xmlns="http://schemas.openxmlformats.org/spreadsheetml/2006/main" count="289" uniqueCount="79">
  <si>
    <t>Форма № 2</t>
  </si>
  <si>
    <t>Прочие доходы и расходы</t>
  </si>
  <si>
    <t>Наименование хозяйств, работ и операций</t>
  </si>
  <si>
    <t>Расходы всего</t>
  </si>
  <si>
    <t>В том числе по статьям затрат</t>
  </si>
  <si>
    <t>затраты на оплату труда</t>
  </si>
  <si>
    <t>амортизация</t>
  </si>
  <si>
    <t>операционные расходы, связанные с оплатой услуг, оказываемых кредитными организациями</t>
  </si>
  <si>
    <t>прочие расходы
по обычным видам деятельности</t>
  </si>
  <si>
    <t>прочие расходы</t>
  </si>
  <si>
    <t>проценты к уплате
по кредитам и займам</t>
  </si>
  <si>
    <t>налоги и иные
обязательные
платежи и сборы</t>
  </si>
  <si>
    <t>отчисления
на соц. нужды</t>
  </si>
  <si>
    <t>расходы, связанные
с участием
в совместной деятельности</t>
  </si>
  <si>
    <t>материальные
затраты</t>
  </si>
  <si>
    <t>Форма раскрытия информации об основных показателях</t>
  </si>
  <si>
    <t>финансово-хозяйственной деятельности СЕМ в сфере выполнения</t>
  </si>
  <si>
    <t>(оказания) регулируемых работ (услуг) в аэропортах</t>
  </si>
  <si>
    <t>I. Доходы и расходы</t>
  </si>
  <si>
    <t>№ п/п</t>
  </si>
  <si>
    <t>Единица измерения</t>
  </si>
  <si>
    <t>1</t>
  </si>
  <si>
    <t>1.1</t>
  </si>
  <si>
    <t>(тыс. руб.)</t>
  </si>
  <si>
    <t>Доходы всего, в том числе по видам регулируемых услуг:</t>
  </si>
  <si>
    <t>1.2</t>
  </si>
  <si>
    <t>1.3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</si>
  <si>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</si>
  <si>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</si>
  <si>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</si>
  <si>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</si>
  <si>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</si>
  <si>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3</t>
  </si>
  <si>
    <t>4</t>
  </si>
  <si>
    <t>5</t>
  </si>
  <si>
    <t>6</t>
  </si>
  <si>
    <t>7</t>
  </si>
  <si>
    <t>8</t>
  </si>
  <si>
    <t>9</t>
  </si>
  <si>
    <t>10</t>
  </si>
  <si>
    <t>10.1</t>
  </si>
  <si>
    <t>11</t>
  </si>
  <si>
    <t>12</t>
  </si>
  <si>
    <t>13</t>
  </si>
  <si>
    <t>14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</si>
  <si>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</si>
  <si>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</si>
  <si>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</si>
  <si>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</si>
  <si>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</si>
  <si>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</si>
  <si>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</si>
  <si>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</si>
  <si>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</si>
  <si>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</si>
  <si>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</si>
  <si>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</si>
  <si>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</si>
  <si>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Наименование показателей финансово-хозяйственной деятельности субъекта естественной монополии
в сфере услуг аэропортов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</si>
  <si>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</si>
  <si>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</si>
  <si>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</si>
  <si>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</si>
  <si>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</si>
  <si>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</si>
  <si>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</si>
  <si>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</si>
  <si>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Пользование терминалом</t>
  </si>
  <si>
    <t>Неавиционная деятельность</t>
  </si>
  <si>
    <t>Прочая авиционная деятельность</t>
  </si>
  <si>
    <t>Расходы всего, тыс. руб</t>
  </si>
  <si>
    <t>02 БДР по ЮЛ2018</t>
  </si>
  <si>
    <t>прогноз марк пок 2018</t>
  </si>
  <si>
    <t>Год (план) 2022</t>
  </si>
  <si>
    <t>II. Расшифровка расходов по финансово-хозяйственной деятельности (план на 2022 год)</t>
  </si>
  <si>
    <t>Год (отчет) 2021</t>
  </si>
  <si>
    <t>II. Расшифровка расходов по финансово-хозяйственной деятельности (отчет за 2021 год)</t>
  </si>
  <si>
    <t>Год (план) 2023</t>
  </si>
  <si>
    <t>II. Расшифровка расходов по финансово-хозяйственной деятельности (план на 2023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</si>
</sst>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000_р_._-;\-* #,##0.00000_р_._-;_-* &quot;-&quot;??_р_._-;_-@_-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2" fillId="0" borderId="3" xfId="0" applyNumberFormat="1" applyFont="1" applyBorder="1" applyAlignment="1">
      <alignment horizontal="center" vertical="top"/>
    </xf>
    <xf numFmtId="3" fontId="6" fillId="0" borderId="3" xfId="0" applyNumberFormat="1" applyFont="1" applyBorder="1" applyAlignment="1">
      <alignment horizontal="center" vertical="top"/>
    </xf>
    <xf numFmtId="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top" wrapText="1"/>
    </xf>
    <xf numFmtId="3" fontId="7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top" wrapText="1"/>
    </xf>
    <xf numFmtId="3" fontId="8" fillId="2" borderId="0" xfId="0" applyNumberFormat="1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left"/>
    </xf>
    <xf numFmtId="49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3" fontId="6" fillId="0" borderId="5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 indent="1"/>
    </xf>
    <xf numFmtId="0" fontId="4" fillId="0" borderId="5" xfId="0" applyFont="1" applyBorder="1" applyAlignment="1">
      <alignment horizontal="left" wrapText="1" indent="1"/>
    </xf>
    <xf numFmtId="3" fontId="4" fillId="0" borderId="1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4" fontId="4" fillId="0" borderId="1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top"/>
    </xf>
    <xf numFmtId="3" fontId="2" fillId="0" borderId="4" xfId="0" applyNumberFormat="1" applyFont="1" applyFill="1" applyBorder="1" applyAlignment="1">
      <alignment horizontal="center" vertical="top"/>
    </xf>
    <xf numFmtId="3" fontId="2" fillId="0" borderId="5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8662157-E56E-4C61-A99F-944153F95ACB}" diskRevisions="1" revisionId="345" version="2">
  <header guid="{E37FD5FC-2213-42A9-B3BF-D44342C2404F}" dateTime="2022-04-04T13:41:10" maxSheetId="7" userName="Зеленина Людмила Леонидовна" r:id="rId1" minRId="207" maxRId="230">
    <sheetIdMap count="6">
      <sheetId val="1"/>
      <sheetId val="2"/>
      <sheetId val="3"/>
      <sheetId val="4"/>
      <sheetId val="5"/>
      <sheetId val="6"/>
    </sheetIdMap>
  </header>
  <header guid="{6944373A-665C-4D3E-8A67-47557301129C}" dateTime="2022-04-04T14:30:48" maxSheetId="7" userName="Зеленина Людмила Леонидовна" r:id="rId2" minRId="231" maxRId="247">
    <sheetIdMap count="6">
      <sheetId val="1"/>
      <sheetId val="2"/>
      <sheetId val="3"/>
      <sheetId val="4"/>
      <sheetId val="5"/>
      <sheetId val="6"/>
    </sheetIdMap>
  </header>
  <header guid="{16F91921-34FD-4C77-8D5E-A898CC5870A0}" dateTime="2022-04-05T15:08:16" maxSheetId="7" userName="Зеленина Людмила Леонидовна" r:id="rId3" minRId="248" maxRId="249">
    <sheetIdMap count="6">
      <sheetId val="1"/>
      <sheetId val="2"/>
      <sheetId val="3"/>
      <sheetId val="4"/>
      <sheetId val="5"/>
      <sheetId val="6"/>
    </sheetIdMap>
  </header>
  <header guid="{A9BA6F83-EC8F-4C4C-81C6-2AA40AA8CDEA}" dateTime="2022-04-05T15:31:13" maxSheetId="7" userName="Струбцов Виталий Владимирович" r:id="rId4" minRId="250" maxRId="267">
    <sheetIdMap count="6">
      <sheetId val="1"/>
      <sheetId val="2"/>
      <sheetId val="3"/>
      <sheetId val="4"/>
      <sheetId val="5"/>
      <sheetId val="6"/>
    </sheetIdMap>
  </header>
  <header guid="{3EA5E677-0565-4515-9679-1BBB31BE6FCA}" dateTime="2022-04-05T15:33:52" maxSheetId="7" userName="Струбцов Виталий Владимирович" r:id="rId5" minRId="279" maxRId="283">
    <sheetIdMap count="6">
      <sheetId val="1"/>
      <sheetId val="2"/>
      <sheetId val="3"/>
      <sheetId val="4"/>
      <sheetId val="5"/>
      <sheetId val="6"/>
    </sheetIdMap>
  </header>
  <header guid="{9FF10C14-224E-4F8B-954C-DB42C404694D}" dateTime="2022-04-05T15:35:55" maxSheetId="7" userName="Зеленина Людмила Леонидовна" r:id="rId6">
    <sheetIdMap count="6">
      <sheetId val="1"/>
      <sheetId val="2"/>
      <sheetId val="3"/>
      <sheetId val="4"/>
      <sheetId val="5"/>
      <sheetId val="6"/>
    </sheetIdMap>
  </header>
  <header guid="{9C1C4725-88A9-4089-9717-E0D2DBCC6F37}" dateTime="2022-04-05T15:36:37" maxSheetId="7" userName="Зеленина Людмила Леонидовна" r:id="rId7">
    <sheetIdMap count="6">
      <sheetId val="1"/>
      <sheetId val="2"/>
      <sheetId val="3"/>
      <sheetId val="4"/>
      <sheetId val="5"/>
      <sheetId val="6"/>
    </sheetIdMap>
  </header>
  <header guid="{CE193C5C-2B98-4CD5-B8B8-A686C58660EF}" dateTime="2022-04-05T15:38:06" maxSheetId="7" userName="Зеленина Людмила Леонидовна" r:id="rId8" minRId="306" maxRId="323">
    <sheetIdMap count="6">
      <sheetId val="1"/>
      <sheetId val="2"/>
      <sheetId val="3"/>
      <sheetId val="4"/>
      <sheetId val="5"/>
      <sheetId val="6"/>
    </sheetIdMap>
  </header>
  <header guid="{28662157-E56E-4C61-A99F-944153F95ACB}" dateTime="2022-04-06T16:00:11" maxSheetId="7" userName="Кухарчук Екатерина Николаевна" r:id="rId9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>
    <oc r="CM9" t="inlineStr">
      <is>
        <t>Год (отчет) 2020</t>
      </is>
    </oc>
    <nc r="CM9" t="inlineStr">
      <is>
        <t>Год (отчет) 2021</t>
      </is>
    </nc>
  </rcc>
  <rcc rId="208" sId="1">
    <oc r="CM11">
      <f>'Z:\Ф-67\Факт 2020\[Ф-67  2020г.xlsx]x -67  2020'!$F$61/1000</f>
    </oc>
    <nc r="CM11">
      <f>'Z:\Ф-67\Факт 2021\[Ф-67  2021г (расчет).xlsx]Ф -67  2021'!$F$61/1000</f>
    </nc>
  </rcc>
  <rcc rId="209" sId="1">
    <oc r="CM12">
      <f>'Z:\Ф-67\Факт 2020\[Ф-67  2020г.xlsx]x -67  2020'!$M$61/1000</f>
    </oc>
    <nc r="CM12">
      <f>'Z:\Ф-67\Факт 2021\[Ф-67  2021г (расчет).xlsx]Ф -67  2021'!$M$61/1000</f>
    </nc>
  </rcc>
  <rcc rId="210" sId="1">
    <oc r="CM13">
      <f>'Z:\Ф-67\Факт 2020\[Ф-67  2020г.xlsx]x -67  2020'!$N$61/1000</f>
    </oc>
    <nc r="CM13">
      <f>'Z:\Ф-67\Факт 2021\[Ф-67  2021г (расчет).xlsx]Ф -67  2021'!$N$61/1000</f>
    </nc>
  </rcc>
  <rcc rId="211" sId="1">
    <oc r="CM16">
      <f>'Z:\Ф-67\Факт 2020\[Ф-67  2020г.xlsx]x -67  2020'!$F$10/1000</f>
    </oc>
    <nc r="CM16">
      <f>'Z:\Ф-67\Факт 2021\[Ф-67  2021г (расчет).xlsx]Ф -67  2021'!$F$10/1000</f>
    </nc>
  </rcc>
  <rcc rId="212" sId="1">
    <oc r="CM17">
      <f>'Z:\Ф-67\Факт 2020\[Ф-67  2020г.xlsx]x -67  2020'!$M$10/1000</f>
    </oc>
    <nc r="CM17">
      <f>'Z:\Ф-67\Факт 2021\[Ф-67  2021г (расчет).xlsx]Ф -67  2021'!$M$10/1000</f>
    </nc>
  </rcc>
  <rcc rId="213" sId="1">
    <oc r="CM18">
      <f>'Z:\Ф-67\Факт 2020\[Ф-67  2020г.xlsx]x -67  2020'!$N$10/1000</f>
    </oc>
    <nc r="CM18">
      <f>'Z:\Ф-67\Факт 2021\[Ф-67  2021г (расчет).xlsx]Ф -67  2021'!$N$10/1000</f>
    </nc>
  </rcc>
  <rcc rId="214" sId="1" numFmtId="4">
    <oc r="CM22">
      <v>198909</v>
    </oc>
    <nc r="CM22">
      <v>130188</v>
    </nc>
  </rcc>
  <rcc rId="215" sId="1" numFmtId="4">
    <oc r="CM24">
      <v>424205</v>
    </oc>
    <nc r="CM24">
      <v>194674</v>
    </nc>
  </rcc>
  <rcc rId="216" sId="1" numFmtId="4">
    <oc r="CM25">
      <v>450444</v>
    </oc>
    <nc r="CM25">
      <v>191854</v>
    </nc>
  </rcc>
  <rcc rId="217" sId="1" numFmtId="4">
    <oc r="CM27">
      <v>177006</v>
    </oc>
    <nc r="CM27">
      <v>-121603</v>
    </nc>
  </rcc>
  <rcc rId="218" sId="2">
    <oc r="B1" t="inlineStr">
      <is>
        <t>II. Расшифровка расходов по финансово-хозяйственной деятельности (отчет за 2020 год)</t>
      </is>
    </oc>
    <nc r="B1" t="inlineStr">
      <is>
        <t>II. Расшифровка расходов по финансово-хозяйственной деятельности (отчет за 2021 год)</t>
      </is>
    </nc>
  </rcc>
  <rfmt sheetId="2" sqref="CI22" start="0" length="0">
    <dxf>
      <numFmt numFmtId="4" formatCode="#,##0.00"/>
    </dxf>
  </rfmt>
  <rcc rId="219" sId="2">
    <oc r="CB8">
      <f>'Z:\Ф-67\Факт 2020\[Ф-67  2020г.xlsx]x020'!$I$2/1000</f>
    </oc>
    <nc r="CB8">
      <f>'Z:\Ф-67\Факт 2021\[Ф-67  2021г (расчет).xlsx]2021'!$I$2/1000</f>
    </nc>
  </rcc>
  <rcc rId="220" sId="2">
    <oc r="ET8">
      <f>'Z:\Ф-67\Факт 2020\[Ф-67  2020г.xlsx]xтавки  2020'!$D$68/1000</f>
    </oc>
    <nc r="ET8">
      <f>('Z:\Ф-67\Факт 2021\[Ф-67  2021г (расчет).xlsx]2021'!$B$32+'Z:\Ф-67\Факт 2021\[Ф-67  2021г (расчет).xlsx]2021'!$B$43+'Z:\Ф-67\Факт 2021\[Ф-67  2021г (расчет).xlsx]2021'!$B$50)/1000</f>
    </nc>
  </rcc>
  <rcc rId="221" sId="2">
    <oc r="CK8">
      <f>'Z:\Ф-67\Факт 2020\[Ф-67  2020г.xlsx]x -67  2020'!$F$13/1000</f>
    </oc>
    <nc r="CK8">
      <f>('Z:\Ф-67\Факт 2021\[Ф-67  2021г (расчет).xlsx]2021'!$B$21+'Z:\Ф-67\Факт 2021\[Ф-67  2021г (расчет).xlsx]2021'!$B$20)/1000</f>
    </nc>
  </rcc>
  <rcc rId="222" sId="2">
    <oc r="CT8">
      <f>'Z:\Ф-67\Факт 2020\[Ф-67  2020г.xlsx]x -67  2020'!$F$14/1000</f>
    </oc>
    <nc r="CT8">
      <f>('Z:\Ф-67\Факт 2021\[Ф-67  2021г (расчет).xlsx]2021'!$B$30+'Z:\Ф-67\Факт 2021\[Ф-67  2021г (расчет).xlsx]2021'!$B$31)/1000</f>
    </nc>
  </rcc>
  <rcc rId="223" sId="2">
    <oc r="DC8">
      <f>'Z:\Ф-67\Факт 2020\[Ф-67  2020г.xlsx]x -67  2020'!$F$16/1000</f>
    </oc>
    <nc r="DC8">
      <f>'Z:\Ф-67\Факт 2021\[Ф-67  2021г (расчет).xlsx]2021'!$B$9/1000</f>
    </nc>
  </rcc>
  <rcc rId="224" sId="2">
    <oc r="BF8">
      <f>'Z:\Ф-67\Факт 2020\[Ф-67  2020г.xlsx]x -67  2020'!$F$10</f>
    </oc>
    <nc r="BF8">
      <f>'Z:\Ф-67\Факт 2021\[Ф-67  2021г (расчет).xlsx]2021'!$B$75/1000</f>
    </nc>
  </rcc>
  <rcv guid="{6A1AB8FC-7742-4167-9A27-9DE13B649729}" action="delete"/>
  <rcv guid="{6A1AB8FC-7742-4167-9A27-9DE13B649729}" action="add"/>
  <rsnm rId="225" sheetId="1" oldName="[Раскрытие информации об основных показателях ФХД_ 2021 (со связ).xls]стр.1 (2020)" newName="[Раскрытие информации об основных показателях ФХД_ 2021 (со связ).xls]стр.1 (2021)"/>
  <rsnm rId="226" sheetId="2" oldName="[Раскрытие информации об основных показателях ФХД_ 2021 (со связ).xls]стр.2 (2020)" newName="[Раскрытие информации об основных показателях ФХД_ 2021 (со связ).xls]стр.2 (2021)"/>
  <rsnm rId="227" sheetId="3" oldName="[Раскрытие информации об основных показателях ФХД_ 2021 (со связ).xls]стр.1 (2021)" newName="[Раскрытие информации об основных показателях ФХД_ 2021 (со связ).xls]стр.1 (2022)"/>
  <rsnm rId="228" sheetId="4" oldName="[Раскрытие информации об основных показателях ФХД_ 2021 (со связ).xls]стр.2 (2021)" newName="[Раскрытие информации об основных показателях ФХД_ 2021 (со связ).xls]стр.2 (2022)"/>
  <rsnm rId="229" sheetId="5" oldName="[Раскрытие информации об основных показателях ФХД_ 2021 (со связ).xls]стр.1 (2022)" newName="[Раскрытие информации об основных показателях ФХД_ 2021 (со связ).xls]стр.1 (2023)"/>
  <rsnm rId="230" sheetId="6" oldName="[Раскрытие информации об основных показателях ФХД_ 2021 (со связ).xls]стр.2 (2022)" newName="[Раскрытие информации об основных показателях ФХД_ 2021 (со связ).xls]стр.2 (2023)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" sId="3">
    <oc r="CM9" t="inlineStr">
      <is>
        <t>Год (план) 2021</t>
      </is>
    </oc>
    <nc r="CM9" t="inlineStr">
      <is>
        <t>Год (план) 2022</t>
      </is>
    </nc>
  </rcc>
  <rcc rId="232" sId="4">
    <oc r="B1" t="inlineStr">
      <is>
        <t>II. Расшифровка расходов по финансово-хозяйственной деятельности (план на 2021 год)</t>
      </is>
    </oc>
    <nc r="B1" t="inlineStr">
      <is>
        <t>II. Расшифровка расходов по финансово-хозяйственной деятельности (план на 2022 год)</t>
      </is>
    </nc>
  </rcc>
  <rcc rId="233" sId="5">
    <oc r="CM9" t="inlineStr">
      <is>
        <t>Год (план) 2022</t>
      </is>
    </oc>
    <nc r="CM9" t="inlineStr">
      <is>
        <t>Год (план) 2023</t>
      </is>
    </nc>
  </rcc>
  <rcc rId="234" sId="6">
    <oc r="B1" t="inlineStr">
      <is>
        <t>II. Расшифровка расходов по финансово-хозяйственной деятельности (план на 2022 год)</t>
      </is>
    </oc>
    <nc r="B1" t="inlineStr">
      <is>
        <t>II. Расшифровка расходов по финансово-хозяйственной деятельности (план на 2023 год)</t>
      </is>
    </nc>
  </rcc>
  <rcc rId="235" sId="4">
    <oc r="CB8">
      <f>'стр.2 (2021)'!CB8:CJ8*1.044</f>
    </oc>
    <nc r="CB8">
      <f>'стр.2 (2021)'!CB8:CJ8*1.213</f>
    </nc>
  </rcc>
  <rcc rId="236" sId="4">
    <oc r="CK8">
      <f>'стр.2 (2021)'!CK8:CS8*1.044</f>
    </oc>
    <nc r="CK8">
      <f>'стр.2 (2021)'!CK8:CS8*1.213</f>
    </nc>
  </rcc>
  <rcc rId="237" sId="4">
    <oc r="ET8">
      <f>BF8*0.07</f>
    </oc>
    <nc r="ET8">
      <f>BF8*0.01</f>
    </nc>
  </rcc>
  <rcc rId="238" sId="3">
    <oc r="CM10">
      <f>('Z:\ДанныеБюдж\Бюджет 2021\Бюджет v.2.0\[01 Бюджет 2021 v.2.0.xlsx]xух учет'!$P$84-'Z:\ДанныеБюдж\Бюджет 2021\Бюджет v.2.0\[01 Бюджет 2021 v.2.0.xlsx]xух учет'!$P$91)/1000</f>
    </oc>
    <nc r="CM10">
      <f>('Z:\ДанныеБюдж\Бюджет 2022\Бюджет 2022_v2(черная)\[01 Бюджет 2022 черн..xlsx]бух учет'!$P$84-'Z:\ДанныеБюдж\Бюджет 2022\Бюджет 2022_v2(черная)\[01 Бюджет 2022 черн..xlsx]бух учет'!$P$91)/1000</f>
    </nc>
  </rcc>
  <rcc rId="239" sId="3">
    <oc r="CM11">
      <f>('Z:\ДанныеБюдж\Бюджет 2021\Бюджет v.2.0\[01 Бюджет 2021 v.2.0.xlsx]xух учет'!$P$7-'Z:\ДанныеБюдж\Бюджет 2021\Бюджет v.2.0\[01 Бюджет 2021 v.2.0.xlsx]xух учет'!$P$91)/1000</f>
    </oc>
    <nc r="CM11">
      <f>('Z:\ДанныеБюдж\Бюджет 2022\Бюджет 2022_v2(черная)\[01 Бюджет 2022 черн..xlsx]бух учет'!$P$7-'Z:\ДанныеБюдж\Бюджет 2022\Бюджет 2022_v2(черная)\[01 Бюджет 2022 черн..xlsx]бух учет'!$P$91)/1000</f>
    </nc>
  </rcc>
  <rcc rId="240" sId="3">
    <oc r="CM13">
      <f>'Z:\ДанныеБюдж\Бюджет 2021\Бюджет v.2.0\[01 Бюджет 2021 v.2.0.xlsx]xух учет'!$P$58/1000</f>
    </oc>
    <nc r="CM13">
      <f>'Z:\ДанныеБюдж\Бюджет 2022\Бюджет 2022_v2(черная)\[01 Бюджет 2022 черн..xlsx]бух учет'!$P$58/1000</f>
    </nc>
  </rcc>
  <rcc rId="241" sId="3">
    <oc r="CM15">
      <f>'Z:\ДанныеБюдж\Бюджет 2021\Бюджет v.2.0\[01 Бюджет 2021 v.2.0.xlsx]xух учет'!$P$384/1000</f>
    </oc>
    <nc r="CM15">
      <f>'Z:\ДанныеБюдж\Бюджет 2022\Бюджет 2022_v2(черная)\[01 Бюджет 2022 черн..xlsx]бух учет'!$P$380/1000</f>
    </nc>
  </rcc>
  <rcc rId="242" sId="4" numFmtId="4">
    <oc r="BF8">
      <v>4185456</v>
    </oc>
    <nc r="BF8">
      <v>5221283</v>
    </nc>
  </rcc>
  <rcc rId="243" sId="5">
    <oc r="CM12">
      <f>'стр.1 (2022)'!CM12:DC12*1.04</f>
    </oc>
    <nc r="CM12">
      <f>'стр.1 (2022)'!CM12:DC12*1.16</f>
    </nc>
  </rcc>
  <rcc rId="244" sId="5">
    <oc r="CM13">
      <f>'стр.1 (2022)'!CM13:DC13*1.04</f>
    </oc>
    <nc r="CM13">
      <f>'стр.1 (2022)'!CM13:DC13*1.16</f>
    </nc>
  </rcc>
  <rfmt sheetId="5" sqref="CM11:DC11" start="0" length="0">
    <dxf>
      <fill>
        <patternFill patternType="solid">
          <bgColor indexed="13"/>
        </patternFill>
      </fill>
    </dxf>
  </rfmt>
  <rfmt sheetId="6" sqref="BF8:BO8" start="0" length="0">
    <dxf>
      <fill>
        <patternFill patternType="solid">
          <bgColor indexed="13"/>
        </patternFill>
      </fill>
    </dxf>
  </rfmt>
  <rcc rId="245" sId="6">
    <oc r="CB8">
      <f>'стр.2 (2022)'!CB8:CJ8*1.04</f>
    </oc>
    <nc r="CB8">
      <f>'стр.2 (2022)'!CB8:CJ8*1.16</f>
    </nc>
  </rcc>
  <rcc rId="246" sId="6">
    <oc r="CK8">
      <f>'стр.2 (2022)'!CK8:CS8*1.04</f>
    </oc>
    <nc r="CK8">
      <f>'стр.2 (2022)'!CK8:CS8*1.16</f>
    </nc>
  </rcc>
  <rcc rId="247" sId="6">
    <oc r="ET8">
      <f>BF8*0.07</f>
    </oc>
    <nc r="ET8">
      <f>BF8*0.01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" sId="5">
    <oc r="CM11">
      <f>(18105655*0.94*103+6375172*0.9*145+4799252*9.5*75)*0.6/1000</f>
    </oc>
    <nc r="CM11">
      <f>(22033185*0.94*170+4354373*0.9*350+6381415*9.5*83)*0.6/1000</f>
    </nc>
  </rcc>
  <rfmt sheetId="5" sqref="CM11:DC11" start="0" length="0">
    <dxf>
      <fill>
        <patternFill>
          <bgColor indexed="27"/>
        </patternFill>
      </fill>
    </dxf>
  </rfmt>
  <rfmt sheetId="5" sqref="CM11:DC11" start="0" length="0">
    <dxf>
      <fill>
        <patternFill patternType="none">
          <bgColor indexed="65"/>
        </patternFill>
      </fill>
    </dxf>
  </rfmt>
  <rfmt sheetId="3" sqref="DG15" start="0" length="2147483647">
    <dxf>
      <font>
        <color indexed="10"/>
      </font>
    </dxf>
  </rfmt>
  <rcc rId="249" sId="6" numFmtId="4">
    <oc r="BF8">
      <v>4610386</v>
    </oc>
    <nc r="BF8">
      <v>5954566</v>
    </nc>
  </rcc>
  <rfmt sheetId="6" sqref="BF8:BO8" start="0" length="0">
    <dxf>
      <fill>
        <patternFill patternType="none">
          <bgColor indexed="65"/>
        </patternFill>
      </fill>
    </dxf>
  </rfmt>
  <rcv guid="{6A1AB8FC-7742-4167-9A27-9DE13B649729}" action="delete"/>
  <rcv guid="{6A1AB8FC-7742-4167-9A27-9DE13B64972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" sId="2">
    <oc r="BF8">
      <f>'Z:\Ф-67\Факт 2021\[Ф-67  2021г (расчет).xlsx]2021'!$B$75/1000</f>
    </oc>
    <nc r="BF8">
      <f>'Z:\Ф-67\Факт 2021\[Ф-67  2021г (расчет).xlsx]2021'!$B$75/1000</f>
    </nc>
  </rcc>
  <rcc rId="251" sId="2">
    <oc r="CB8">
      <f>'Z:\Ф-67\Факт 2021\[Ф-67  2021г (расчет).xlsx]2021'!$I$2/1000</f>
    </oc>
    <nc r="CB8">
      <f>'Z:\Ф-67\Факт 2021\[Ф-67  2021г (расчет).xlsx]2021'!$I$2/1000</f>
    </nc>
  </rcc>
  <rcc rId="252" sId="2">
    <oc r="CK8">
      <f>('Z:\Ф-67\Факт 2021\[Ф-67  2021г (расчет).xlsx]2021'!$B$21+'Z:\Ф-67\Факт 2021\[Ф-67  2021г (расчет).xlsx]2021'!$B$20)/1000</f>
    </oc>
    <nc r="CK8">
      <f>('Z:\Ф-67\Факт 2021\[Ф-67  2021г (расчет).xlsx]2021'!$B$21+'Z:\Ф-67\Факт 2021\[Ф-67  2021г (расчет).xlsx]2021'!$B$20)/1000</f>
    </nc>
  </rcc>
  <rcc rId="253" sId="2">
    <oc r="CT8">
      <f>('Z:\Ф-67\Факт 2021\[Ф-67  2021г (расчет).xlsx]2021'!$B$30+'Z:\Ф-67\Факт 2021\[Ф-67  2021г (расчет).xlsx]2021'!$B$31)/1000</f>
    </oc>
    <nc r="CT8">
      <f>('Z:\Ф-67\Факт 2021\[Ф-67  2021г (расчет).xlsx]2021'!$B$30+'Z:\Ф-67\Факт 2021\[Ф-67  2021г (расчет).xlsx]2021'!$B$31)/1000</f>
    </nc>
  </rcc>
  <rcc rId="254" sId="2">
    <oc r="DC8">
      <f>'Z:\Ф-67\Факт 2021\[Ф-67  2021г (расчет).xlsx]2021'!$B$9/1000</f>
    </oc>
    <nc r="DC8">
      <f>'Z:\Ф-67\Факт 2021\[Ф-67  2021г (расчет).xlsx]2021'!$B$9/1000</f>
    </nc>
  </rcc>
  <rcc rId="255" sId="2">
    <oc r="ET8">
      <f>('Z:\Ф-67\Факт 2021\[Ф-67  2021г (расчет).xlsx]2021'!$B$32+'Z:\Ф-67\Факт 2021\[Ф-67  2021г (расчет).xlsx]2021'!$B$43+'Z:\Ф-67\Факт 2021\[Ф-67  2021г (расчет).xlsx]2021'!$B$50)/1000</f>
    </oc>
    <nc r="ET8">
      <f>('Z:\Ф-67\Факт 2021\[Ф-67  2021г (расчет).xlsx]2021'!$B$32+'Z:\Ф-67\Факт 2021\[Ф-67  2021г (расчет).xlsx]2021'!$B$43+'Z:\Ф-67\Факт 2021\[Ф-67  2021г (расчет).xlsx]2021'!$B$50)/1000</f>
    </nc>
  </rcc>
  <rcc rId="256" sId="1">
    <oc r="CM11">
      <f>'Z:\Ф-67\Факт 2021\[Ф-67  2021г (расчет).xlsx]Ф -67  2021'!$F$61/1000</f>
    </oc>
    <nc r="CM11">
      <f>'Z:\Ф-67\Факт 2021\[Ф-67  2021г (расчет).xlsx]Ф -67  2021'!$F$61/1000</f>
    </nc>
  </rcc>
  <rcc rId="257" sId="1">
    <oc r="CM12">
      <f>'Z:\Ф-67\Факт 2021\[Ф-67  2021г (расчет).xlsx]Ф -67  2021'!$M$61/1000</f>
    </oc>
    <nc r="CM12">
      <f>'Z:\Ф-67\Факт 2021\[Ф-67  2021г (расчет).xlsx]Ф -67  2021'!$M$61/1000</f>
    </nc>
  </rcc>
  <rcc rId="258" sId="1">
    <oc r="CM13">
      <f>'Z:\Ф-67\Факт 2021\[Ф-67  2021г (расчет).xlsx]Ф -67  2021'!$N$61/1000</f>
    </oc>
    <nc r="CM13">
      <f>'Z:\Ф-67\Факт 2021\[Ф-67  2021г (расчет).xlsx]Ф -67  2021'!$N$61/1000</f>
    </nc>
  </rcc>
  <rcc rId="259" sId="1">
    <oc r="CM15">
      <f>CM16+CM17+CM18</f>
    </oc>
    <nc r="CM15">
      <f>CM16+CM17+CM18</f>
    </nc>
  </rcc>
  <rcc rId="260" sId="1">
    <oc r="CM16">
      <f>'Z:\Ф-67\Факт 2021\[Ф-67  2021г (расчет).xlsx]Ф -67  2021'!$F$10/1000</f>
    </oc>
    <nc r="CM16">
      <f>'Z:\Ф-67\Факт 2021\[Ф-67  2021г (расчет).xlsx]Ф -67  2021'!$F$10/1000</f>
    </nc>
  </rcc>
  <rcc rId="261" sId="1">
    <oc r="CM17">
      <f>'Z:\Ф-67\Факт 2021\[Ф-67  2021г (расчет).xlsx]Ф -67  2021'!$M$10/1000</f>
    </oc>
    <nc r="CM17">
      <f>'Z:\Ф-67\Факт 2021\[Ф-67  2021г (расчет).xlsx]Ф -67  2021'!$M$10/1000</f>
    </nc>
  </rcc>
  <rcc rId="262" sId="1">
    <oc r="CM18">
      <f>'Z:\Ф-67\Факт 2021\[Ф-67  2021г (расчет).xlsx]Ф -67  2021'!$N$10/1000</f>
    </oc>
    <nc r="CM18">
      <f>'Z:\Ф-67\Факт 2021\[Ф-67  2021г (расчет).xlsx]Ф -67  2021'!$N$10/1000</f>
    </nc>
  </rcc>
  <rfmt sheetId="4" sqref="ET8:FC8" start="0" length="0">
    <dxf>
      <fill>
        <patternFill patternType="solid">
          <bgColor indexed="13"/>
        </patternFill>
      </fill>
    </dxf>
  </rfmt>
  <rfmt sheetId="6" sqref="ET8:FC8" start="0" length="0">
    <dxf>
      <fill>
        <patternFill patternType="solid">
          <bgColor indexed="13"/>
        </patternFill>
      </fill>
    </dxf>
  </rfmt>
  <rfmt sheetId="2" sqref="ET9:FC9" start="0" length="0">
    <dxf>
      <numFmt numFmtId="13" formatCode="0%"/>
    </dxf>
  </rfmt>
  <rfmt sheetId="2" sqref="ET9:FC9" start="0" length="0">
    <dxf>
      <numFmt numFmtId="176" formatCode="0.0%"/>
    </dxf>
  </rfmt>
  <rfmt sheetId="2" sqref="ET9:FC9" start="0" length="0">
    <dxf>
      <numFmt numFmtId="14" formatCode="0.00%"/>
    </dxf>
  </rfmt>
  <rfmt sheetId="2" sqref="ET9:FC9" start="0" length="0">
    <dxf>
      <numFmt numFmtId="177" formatCode="0.000%"/>
    </dxf>
  </rfmt>
  <rfmt sheetId="2" sqref="ET9:FC9" start="0" length="0">
    <dxf>
      <numFmt numFmtId="178" formatCode="0.0000%"/>
    </dxf>
  </rfmt>
  <rfmt sheetId="2" sqref="ET9:FC9" start="0" length="0">
    <dxf>
      <numFmt numFmtId="177" formatCode="0.000%"/>
    </dxf>
  </rfmt>
  <rfmt sheetId="2" sqref="ET9:FC9" start="0" length="0">
    <dxf>
      <numFmt numFmtId="13" formatCode="0%"/>
    </dxf>
  </rfmt>
  <rfmt sheetId="2" sqref="ET9:FC9" start="0" length="0">
    <dxf>
      <numFmt numFmtId="176" formatCode="0.0%"/>
    </dxf>
  </rfmt>
  <rfmt sheetId="2" sqref="ET9:FC9" start="0" length="0">
    <dxf>
      <numFmt numFmtId="14" formatCode="0.00%"/>
    </dxf>
  </rfmt>
  <rfmt sheetId="2" sqref="ET9:FC9" start="0" length="0">
    <dxf>
      <numFmt numFmtId="177" formatCode="0.000%"/>
    </dxf>
  </rfmt>
  <rfmt sheetId="2" sqref="ET9:FC9" start="0" length="0">
    <dxf>
      <numFmt numFmtId="178" formatCode="0.0000%"/>
    </dxf>
  </rfmt>
  <rfmt sheetId="2" sqref="ET9:FC9" start="0" length="0">
    <dxf>
      <numFmt numFmtId="13" formatCode="0%"/>
    </dxf>
  </rfmt>
  <rfmt sheetId="2" sqref="ET9:FC9" start="0" length="0">
    <dxf>
      <numFmt numFmtId="13" formatCode="0%"/>
    </dxf>
  </rfmt>
  <rfmt sheetId="2" sqref="ET9:FC9" start="0" length="0">
    <dxf>
      <numFmt numFmtId="176" formatCode="0.0%"/>
    </dxf>
  </rfmt>
  <rfmt sheetId="2" sqref="ET9:FC9" start="0" length="0">
    <dxf>
      <numFmt numFmtId="171" formatCode="_-* #,##0.00_р_._-;\-* #,##0.00_р_._-;_-* &quot;-&quot;??_р_._-;_-@_-"/>
    </dxf>
  </rfmt>
  <rfmt sheetId="2" sqref="ET9:FC9" start="0" length="0">
    <dxf>
      <numFmt numFmtId="179" formatCode="_-* #,##0.000_р_._-;\-* #,##0.000_р_._-;_-* &quot;-&quot;??_р_._-;_-@_-"/>
    </dxf>
  </rfmt>
  <rfmt sheetId="2" sqref="ET9:FC9" start="0" length="0">
    <dxf>
      <numFmt numFmtId="180" formatCode="_-* #,##0.0000_р_._-;\-* #,##0.0000_р_._-;_-* &quot;-&quot;??_р_._-;_-@_-"/>
    </dxf>
  </rfmt>
  <rfmt sheetId="2" sqref="ET9:FC9" start="0" length="0">
    <dxf>
      <numFmt numFmtId="181" formatCode="_-* #,##0.00000_р_._-;\-* #,##0.00000_р_._-;_-* &quot;-&quot;??_р_._-;_-@_-"/>
    </dxf>
  </rfmt>
  <rcc rId="263" sId="4">
    <oc r="ET8">
      <f>BF8*0.01</f>
    </oc>
    <nc r="ET8">
      <f>BF8*0.00001</f>
    </nc>
  </rcc>
  <rcc rId="264" sId="6">
    <oc r="ET8">
      <f>BF8*0.01</f>
    </oc>
    <nc r="ET8">
      <f>BF8*0.00001</f>
    </nc>
  </rcc>
  <rcc rId="265" sId="5">
    <nc r="DD15">
      <f>SUM('Z:\ДанныеБюдж\Бюджет 2022\[01 Бюджет 2022.xlsx]бух учет'!$H$380:$O$380)/8*12/1000</f>
    </nc>
  </rcc>
  <rfmt sheetId="5" sqref="DD15" start="0" length="0">
    <dxf>
      <numFmt numFmtId="4" formatCode="#,##0.00"/>
    </dxf>
  </rfmt>
  <rfmt sheetId="5" sqref="DD15" start="0" length="0">
    <dxf>
      <numFmt numFmtId="172" formatCode="#,##0.0"/>
    </dxf>
  </rfmt>
  <rfmt sheetId="5" sqref="DD15" start="0" length="0">
    <dxf>
      <numFmt numFmtId="3" formatCode="#,##0"/>
    </dxf>
  </rfmt>
  <rcc rId="266" sId="5">
    <oc r="CM15">
      <f>'стр.1 (2022)'!CM15:DC15/'стр.1 (2022)'!CM10:DC10*'стр.1 (2023)'!CM10:DC10</f>
    </oc>
    <nc r="CM15">
      <f>DD15</f>
    </nc>
  </rcc>
  <rcc rId="267" sId="6" numFmtId="4">
    <oc r="BF8">
      <v>5954566</v>
    </oc>
    <nc r="BF8">
      <v>6688941.0623939903</v>
    </nc>
  </rcc>
  <rfmt sheetId="6" sqref="ET8:FC8" start="0" length="0">
    <dxf>
      <fill>
        <patternFill patternType="none">
          <bgColor indexed="65"/>
        </patternFill>
      </fill>
    </dxf>
  </rfmt>
  <rfmt sheetId="4" sqref="ET8:FC8" start="0" length="0">
    <dxf>
      <fill>
        <patternFill patternType="none">
          <bgColor indexed="65"/>
        </patternFill>
      </fill>
    </dxf>
  </rfmt>
  <rdn rId="0" localSheetId="1" customView="1" name="Z_9816A9AC_48EB_4C88_BF54_8086E4E0B9E3_.wvu.PrintArea" hidden="1" oldHidden="1">
    <formula>'стр.1 (2021)'!$A$1:$DD$32</formula>
  </rdn>
  <rdn rId="0" localSheetId="1" customView="1" name="Z_9816A9AC_48EB_4C88_BF54_8086E4E0B9E3_.wvu.Cols" hidden="1" oldHidden="1">
    <formula>'стр.1 (2021)'!$DD:$DD</formula>
  </rdn>
  <rdn rId="0" localSheetId="2" customView="1" name="Z_9816A9AC_48EB_4C88_BF54_8086E4E0B9E3_.wvu.PrintArea" hidden="1" oldHidden="1">
    <formula>'стр.2 (2021)'!$A$1:$FK$14</formula>
  </rdn>
  <rdn rId="0" localSheetId="2" customView="1" name="Z_9816A9AC_48EB_4C88_BF54_8086E4E0B9E3_.wvu.Cols" hidden="1" oldHidden="1">
    <formula>'стр.2 (2021)'!$FD:$FG,'стр.2 (2021)'!$FI:$FJ</formula>
  </rdn>
  <rdn rId="0" localSheetId="3" customView="1" name="Z_9816A9AC_48EB_4C88_BF54_8086E4E0B9E3_.wvu.PrintArea" hidden="1" oldHidden="1">
    <formula>'стр.1 (2022)'!$A$1:$DD$32</formula>
  </rdn>
  <rdn rId="0" localSheetId="3" customView="1" name="Z_9816A9AC_48EB_4C88_BF54_8086E4E0B9E3_.wvu.Cols" hidden="1" oldHidden="1">
    <formula>'стр.1 (2022)'!$DD:$DF</formula>
  </rdn>
  <rdn rId="0" localSheetId="4" customView="1" name="Z_9816A9AC_48EB_4C88_BF54_8086E4E0B9E3_.wvu.PrintArea" hidden="1" oldHidden="1">
    <formula>'стр.2 (2022)'!$A$1:$FK$14</formula>
  </rdn>
  <rdn rId="0" localSheetId="4" customView="1" name="Z_9816A9AC_48EB_4C88_BF54_8086E4E0B9E3_.wvu.Cols" hidden="1" oldHidden="1">
    <formula>'стр.2 (2022)'!$FD:$FG,'стр.2 (2022)'!$FI:$FJ</formula>
  </rdn>
  <rdn rId="0" localSheetId="5" customView="1" name="Z_9816A9AC_48EB_4C88_BF54_8086E4E0B9E3_.wvu.PrintArea" hidden="1" oldHidden="1">
    <formula>'стр.1 (2023)'!$A$1:$DD$32</formula>
  </rdn>
  <rdn rId="0" localSheetId="6" customView="1" name="Z_9816A9AC_48EB_4C88_BF54_8086E4E0B9E3_.wvu.PrintArea" hidden="1" oldHidden="1">
    <formula>'стр.2 (2023)'!$A$1:$FK$14</formula>
  </rdn>
  <rdn rId="0" localSheetId="6" customView="1" name="Z_9816A9AC_48EB_4C88_BF54_8086E4E0B9E3_.wvu.Cols" hidden="1" oldHidden="1">
    <formula>'стр.2 (2023)'!$FD:$FG,'стр.2 (2023)'!$FI:$FJ</formula>
  </rdn>
  <rcv guid="{9816A9AC-48EB-4C88-BF54-8086E4E0B9E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3">
    <oc r="CM10">
      <f>('Z:\ДанныеБюдж\Бюджет 2022\Бюджет 2022_v2(черная)\[01 Бюджет 2022 черн..xlsx]бух учет'!$P$84-'Z:\ДанныеБюдж\Бюджет 2022\Бюджет 2022_v2(черная)\[01 Бюджет 2022 черн..xlsx]бух учет'!$P$91)/1000</f>
    </oc>
    <nc r="CM10">
      <f>('Z:\ДанныеБюдж\Бюджет 2022\Бюджет 2022_v2(черная)\[01 Бюджет 2022 черн..xlsx]бух учет'!$P$84-'Z:\ДанныеБюдж\Бюджет 2022\Бюджет 2022_v2(черная)\[01 Бюджет 2022 черн..xlsx]бух учет'!$P$91)/1000</f>
    </nc>
  </rcc>
  <rcc rId="280" sId="3">
    <oc r="CM11">
      <f>('Z:\ДанныеБюдж\Бюджет 2022\Бюджет 2022_v2(черная)\[01 Бюджет 2022 черн..xlsx]бух учет'!$P$7-'Z:\ДанныеБюдж\Бюджет 2022\Бюджет 2022_v2(черная)\[01 Бюджет 2022 черн..xlsx]бух учет'!$P$91)/1000</f>
    </oc>
    <nc r="CM11">
      <f>('Z:\ДанныеБюдж\Бюджет 2022\Бюджет 2022_v2(черная)\[01 Бюджет 2022 черн..xlsx]бух учет'!$P$7-'Z:\ДанныеБюдж\Бюджет 2022\Бюджет 2022_v2(черная)\[01 Бюджет 2022 черн..xlsx]бух учет'!$P$91)/1000</f>
    </nc>
  </rcc>
  <rcc rId="281" sId="3">
    <oc r="CM12">
      <f>CM10-CM11-CM13</f>
    </oc>
    <nc r="CM12">
      <f>CM10-CM11-CM13</f>
    </nc>
  </rcc>
  <rcc rId="282" sId="3">
    <oc r="CM13">
      <f>'Z:\ДанныеБюдж\Бюджет 2022\Бюджет 2022_v2(черная)\[01 Бюджет 2022 черн..xlsx]бух учет'!$P$58/1000</f>
    </oc>
    <nc r="CM13">
      <f>'Z:\ДанныеБюдж\Бюджет 2022\Бюджет 2022_v2(черная)\[01 Бюджет 2022 черн..xlsx]бух учет'!$P$58/1000</f>
    </nc>
  </rcc>
  <rcc rId="283" sId="3">
    <oc r="CM15">
      <f>'Z:\ДанныеБюдж\Бюджет 2022\Бюджет 2022_v2(черная)\[01 Бюджет 2022 черн..xlsx]бух учет'!$P$380/1000</f>
    </oc>
    <nc r="CM15">
      <f>'Z:\ДанныеБюдж\Бюджет 2022\Бюджет 2022_v2(черная)\[01 Бюджет 2022 черн..xlsx]бух учет'!$P$380/1000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A1AB8FC-7742-4167-9A27-9DE13B649729}" action="delete"/>
  <rdn rId="0" localSheetId="1" customView="1" name="Z_6A1AB8FC_7742_4167_9A27_9DE13B649729_.wvu.PrintArea" hidden="1" oldHidden="1">
    <formula>'стр.1 (2021)'!$A$1:$DD$32</formula>
    <oldFormula>'стр.1 (2021)'!$A$1:$DD$32</oldFormula>
  </rdn>
  <rdn rId="0" localSheetId="1" customView="1" name="Z_6A1AB8FC_7742_4167_9A27_9DE13B649729_.wvu.Cols" hidden="1" oldHidden="1">
    <formula>'стр.1 (2021)'!$DD:$DD</formula>
    <oldFormula>'стр.1 (2021)'!$DD:$DD</oldFormula>
  </rdn>
  <rdn rId="0" localSheetId="2" customView="1" name="Z_6A1AB8FC_7742_4167_9A27_9DE13B649729_.wvu.PrintArea" hidden="1" oldHidden="1">
    <formula>'стр.2 (2021)'!$A$1:$FK$14</formula>
    <oldFormula>'стр.2 (2021)'!$A$1:$FK$14</oldFormula>
  </rdn>
  <rdn rId="0" localSheetId="2" customView="1" name="Z_6A1AB8FC_7742_4167_9A27_9DE13B649729_.wvu.Cols" hidden="1" oldHidden="1">
    <formula>'стр.2 (2021)'!$FD:$FG,'стр.2 (2021)'!$FI:$FJ</formula>
    <oldFormula>'стр.2 (2021)'!$FD:$FG,'стр.2 (2021)'!$FI:$FJ</oldFormula>
  </rdn>
  <rdn rId="0" localSheetId="3" customView="1" name="Z_6A1AB8FC_7742_4167_9A27_9DE13B649729_.wvu.PrintArea" hidden="1" oldHidden="1">
    <formula>'стр.1 (2022)'!$A$1:$DD$32</formula>
    <oldFormula>'стр.1 (2022)'!$A$1:$DD$32</oldFormula>
  </rdn>
  <rdn rId="0" localSheetId="3" customView="1" name="Z_6A1AB8FC_7742_4167_9A27_9DE13B649729_.wvu.Cols" hidden="1" oldHidden="1">
    <formula>'стр.1 (2022)'!$DD:$DF</formula>
    <oldFormula>'стр.1 (2022)'!$DD:$DF</oldFormula>
  </rdn>
  <rdn rId="0" localSheetId="4" customView="1" name="Z_6A1AB8FC_7742_4167_9A27_9DE13B649729_.wvu.PrintArea" hidden="1" oldHidden="1">
    <formula>'стр.2 (2022)'!$A$1:$FK$14</formula>
    <oldFormula>'стр.2 (2022)'!$A$1:$FK$14</oldFormula>
  </rdn>
  <rdn rId="0" localSheetId="4" customView="1" name="Z_6A1AB8FC_7742_4167_9A27_9DE13B649729_.wvu.Cols" hidden="1" oldHidden="1">
    <formula>'стр.2 (2022)'!$FD:$FG,'стр.2 (2022)'!$FI:$FJ</formula>
    <oldFormula>'стр.2 (2022)'!$FD:$FG,'стр.2 (2022)'!$FI:$FJ</oldFormula>
  </rdn>
  <rdn rId="0" localSheetId="5" customView="1" name="Z_6A1AB8FC_7742_4167_9A27_9DE13B649729_.wvu.PrintArea" hidden="1" oldHidden="1">
    <formula>'стр.1 (2023)'!$A$1:$DD$32</formula>
    <oldFormula>'стр.1 (2023)'!$A$1:$DD$32</oldFormula>
  </rdn>
  <rdn rId="0" localSheetId="6" customView="1" name="Z_6A1AB8FC_7742_4167_9A27_9DE13B649729_.wvu.PrintArea" hidden="1" oldHidden="1">
    <formula>'стр.2 (2023)'!$A$1:$FK$14</formula>
    <oldFormula>'стр.2 (2023)'!$A$1:$FK$14</oldFormula>
  </rdn>
  <rdn rId="0" localSheetId="6" customView="1" name="Z_6A1AB8FC_7742_4167_9A27_9DE13B649729_.wvu.Cols" hidden="1" oldHidden="1">
    <formula>'стр.2 (2023)'!$FD:$FG,'стр.2 (2023)'!$FI:$FJ</formula>
    <oldFormula>'стр.2 (2023)'!$FD:$FG,'стр.2 (2023)'!$FI:$FJ</oldFormula>
  </rdn>
  <rcv guid="{6A1AB8FC-7742-4167-9A27-9DE13B64972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A1AB8FC-7742-4167-9A27-9DE13B649729}" action="delete"/>
  <rdn rId="0" localSheetId="1" customView="1" name="Z_6A1AB8FC_7742_4167_9A27_9DE13B649729_.wvu.PrintArea" hidden="1" oldHidden="1">
    <formula>'стр.1 (2021)'!$A$1:$DD$32</formula>
    <oldFormula>'стр.1 (2021)'!$A$1:$DD$32</oldFormula>
  </rdn>
  <rdn rId="0" localSheetId="1" customView="1" name="Z_6A1AB8FC_7742_4167_9A27_9DE13B649729_.wvu.Cols" hidden="1" oldHidden="1">
    <formula>'стр.1 (2021)'!$DD:$DD</formula>
    <oldFormula>'стр.1 (2021)'!$DD:$DD</oldFormula>
  </rdn>
  <rdn rId="0" localSheetId="2" customView="1" name="Z_6A1AB8FC_7742_4167_9A27_9DE13B649729_.wvu.PrintArea" hidden="1" oldHidden="1">
    <formula>'стр.2 (2021)'!$A$1:$FK$14</formula>
    <oldFormula>'стр.2 (2021)'!$A$1:$FK$14</oldFormula>
  </rdn>
  <rdn rId="0" localSheetId="2" customView="1" name="Z_6A1AB8FC_7742_4167_9A27_9DE13B649729_.wvu.Cols" hidden="1" oldHidden="1">
    <formula>'стр.2 (2021)'!$FD:$FG,'стр.2 (2021)'!$FI:$FJ</formula>
    <oldFormula>'стр.2 (2021)'!$FD:$FG,'стр.2 (2021)'!$FI:$FJ</oldFormula>
  </rdn>
  <rdn rId="0" localSheetId="3" customView="1" name="Z_6A1AB8FC_7742_4167_9A27_9DE13B649729_.wvu.PrintArea" hidden="1" oldHidden="1">
    <formula>'стр.1 (2022)'!$A$1:$DD$32</formula>
    <oldFormula>'стр.1 (2022)'!$A$1:$DD$32</oldFormula>
  </rdn>
  <rdn rId="0" localSheetId="3" customView="1" name="Z_6A1AB8FC_7742_4167_9A27_9DE13B649729_.wvu.Cols" hidden="1" oldHidden="1">
    <formula>'стр.1 (2022)'!$DD:$DF</formula>
    <oldFormula>'стр.1 (2022)'!$DD:$DF</oldFormula>
  </rdn>
  <rdn rId="0" localSheetId="4" customView="1" name="Z_6A1AB8FC_7742_4167_9A27_9DE13B649729_.wvu.PrintArea" hidden="1" oldHidden="1">
    <formula>'стр.2 (2022)'!$A$1:$FK$14</formula>
    <oldFormula>'стр.2 (2022)'!$A$1:$FK$14</oldFormula>
  </rdn>
  <rdn rId="0" localSheetId="4" customView="1" name="Z_6A1AB8FC_7742_4167_9A27_9DE13B649729_.wvu.Cols" hidden="1" oldHidden="1">
    <formula>'стр.2 (2022)'!$FD:$FG,'стр.2 (2022)'!$FI:$FJ</formula>
    <oldFormula>'стр.2 (2022)'!$FD:$FG,'стр.2 (2022)'!$FI:$FJ</oldFormula>
  </rdn>
  <rdn rId="0" localSheetId="5" customView="1" name="Z_6A1AB8FC_7742_4167_9A27_9DE13B649729_.wvu.PrintArea" hidden="1" oldHidden="1">
    <formula>'стр.1 (2023)'!$A$1:$DD$32</formula>
    <oldFormula>'стр.1 (2023)'!$A$1:$DD$32</oldFormula>
  </rdn>
  <rdn rId="0" localSheetId="6" customView="1" name="Z_6A1AB8FC_7742_4167_9A27_9DE13B649729_.wvu.PrintArea" hidden="1" oldHidden="1">
    <formula>'стр.2 (2023)'!$A$1:$FK$14</formula>
    <oldFormula>'стр.2 (2023)'!$A$1:$FK$14</oldFormula>
  </rdn>
  <rdn rId="0" localSheetId="6" customView="1" name="Z_6A1AB8FC_7742_4167_9A27_9DE13B649729_.wvu.Cols" hidden="1" oldHidden="1">
    <formula>'стр.2 (2023)'!$FD:$FG,'стр.2 (2023)'!$FI:$FJ</formula>
    <oldFormula>'стр.2 (2023)'!$FD:$FG,'стр.2 (2023)'!$FI:$FJ</oldFormula>
  </rdn>
  <rcv guid="{6A1AB8FC-7742-4167-9A27-9DE13B64972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" sId="3" numFmtId="4">
    <oc r="CM10">
      <f>('Z:\ДанныеБюдж\Бюджет 2022\Бюджет 2022_v2(черная)\[01 Бюджет 2022 черн..xlsx]бух учет'!$P$84-'Z:\ДанныеБюдж\Бюджет 2022\Бюджет 2022_v2(черная)\[01 Бюджет 2022 черн..xlsx]бух учет'!$P$91)/1000</f>
    </oc>
    <nc r="CM10">
      <v>11866126.748045638</v>
    </nc>
  </rcc>
  <rcc rId="307" sId="3" numFmtId="4">
    <oc r="CM11">
      <f>('Z:\ДанныеБюдж\Бюджет 2022\Бюджет 2022_v2(черная)\[01 Бюджет 2022 черн..xlsx]бух учет'!$P$7-'Z:\ДанныеБюдж\Бюджет 2022\Бюджет 2022_v2(черная)\[01 Бюджет 2022 черн..xlsx]бух учет'!$P$91)/1000</f>
    </oc>
    <nc r="CM11">
      <v>3643299.8385145809</v>
    </nc>
  </rcc>
  <rcc rId="308" sId="3" numFmtId="4">
    <oc r="CM13">
      <f>'Z:\ДанныеБюдж\Бюджет 2022\Бюджет 2022_v2(черная)\[01 Бюджет 2022 черн..xlsx]бух учет'!$P$58/1000</f>
    </oc>
    <nc r="CM13">
      <v>4497737.6581863901</v>
    </nc>
  </rcc>
  <rcc rId="309" sId="3" numFmtId="4">
    <oc r="CM15">
      <f>'Z:\ДанныеБюдж\Бюджет 2022\Бюджет 2022_v2(черная)\[01 Бюджет 2022 черн..xlsx]бух учет'!$P$380/1000</f>
    </oc>
    <nc r="CM15">
      <v>12007414.411810303</v>
    </nc>
  </rcc>
  <rcc rId="310" sId="1" numFmtId="4">
    <oc r="CM11">
      <f>'Z:\Ф-67\Факт 2021\[Ф-67  2021г (расчет).xlsx]Ф -67  2021'!$F$61/1000</f>
    </oc>
    <nc r="CM11">
      <v>3463719.9577899999</v>
    </nc>
  </rcc>
  <rcc rId="311" sId="1" numFmtId="4">
    <oc r="CM12">
      <f>'Z:\Ф-67\Факт 2021\[Ф-67  2021г (расчет).xlsx]Ф -67  2021'!$M$61/1000</f>
    </oc>
    <nc r="CM12">
      <v>2651127.2382899998</v>
    </nc>
  </rcc>
  <rcc rId="312" sId="1" numFmtId="4">
    <oc r="CM13">
      <f>'Z:\Ф-67\Факт 2021\[Ф-67  2021г (расчет).xlsx]Ф -67  2021'!$N$61/1000</f>
    </oc>
    <nc r="CM13">
      <v>3990311.6855600006</v>
    </nc>
  </rcc>
  <rcc rId="313" sId="1" numFmtId="4">
    <oc r="CM16">
      <f>'Z:\Ф-67\Факт 2021\[Ф-67  2021г (расчет).xlsx]Ф -67  2021'!$F$10/1000</f>
    </oc>
    <nc r="CM16">
      <v>4207097.2437698077</v>
    </nc>
  </rcc>
  <rcc rId="314" sId="1" numFmtId="4">
    <oc r="CM17">
      <f>'Z:\Ф-67\Факт 2021\[Ф-67  2021г (расчет).xlsx]Ф -67  2021'!$M$10/1000</f>
    </oc>
    <nc r="CM17">
      <v>2748999.9124155529</v>
    </nc>
  </rcc>
  <rcc rId="315" sId="1" numFmtId="4">
    <oc r="CM18">
      <f>'Z:\Ф-67\Факт 2021\[Ф-67  2021г (расчет).xlsx]Ф -67  2021'!$N$10/1000</f>
    </oc>
    <nc r="CM18">
      <v>2718988.239897138</v>
    </nc>
  </rcc>
  <rcc rId="316" sId="2" numFmtId="4">
    <oc r="BF8">
      <f>'Z:\Ф-67\Факт 2021\[Ф-67  2021г (расчет).xlsx]2021'!$B$75/1000</f>
    </oc>
    <nc r="BF8">
      <v>4207097.2437698068</v>
    </nc>
  </rcc>
  <rcc rId="317" sId="2" numFmtId="4">
    <oc r="CB8">
      <f>'Z:\Ф-67\Факт 2021\[Ф-67  2021г (расчет).xlsx]2021'!$I$2/1000</f>
    </oc>
    <nc r="CB8">
      <v>20412.654937143052</v>
    </nc>
  </rcc>
  <rcc rId="318" sId="2" numFmtId="4">
    <oc r="CK8">
      <f>('Z:\Ф-67\Факт 2021\[Ф-67  2021г (расчет).xlsx]2021'!$B$21+'Z:\Ф-67\Факт 2021\[Ф-67  2021г (расчет).xlsx]2021'!$B$20)/1000</f>
    </oc>
    <nc r="CK8">
      <v>301701.93623787793</v>
    </nc>
  </rcc>
  <rcc rId="319" sId="2" numFmtId="4">
    <oc r="CT8">
      <f>('Z:\Ф-67\Факт 2021\[Ф-67  2021г (расчет).xlsx]2021'!$B$30+'Z:\Ф-67\Факт 2021\[Ф-67  2021г (расчет).xlsx]2021'!$B$31)/1000</f>
    </oc>
    <nc r="CT8">
      <v>94815.786105534906</v>
    </nc>
  </rcc>
  <rcc rId="320" sId="2" numFmtId="4">
    <oc r="DC8">
      <f>'Z:\Ф-67\Факт 2021\[Ф-67  2021г (расчет).xlsx]2021'!$B$9/1000</f>
    </oc>
    <nc r="DC8">
      <v>59291.322739075003</v>
    </nc>
  </rcc>
  <rcc rId="321" sId="2" numFmtId="4">
    <oc r="ET8">
      <f>('Z:\Ф-67\Факт 2021\[Ф-67  2021г (расчет).xlsx]2021'!$B$32+'Z:\Ф-67\Факт 2021\[Ф-67  2021г (расчет).xlsx]2021'!$B$43+'Z:\Ф-67\Факт 2021\[Ф-67  2021г (расчет).xlsx]2021'!$B$50)/1000</f>
    </oc>
    <nc r="ET8">
      <v>44.703140477508327</v>
    </nc>
  </rcc>
  <rcc rId="322" sId="5" numFmtId="4">
    <oc r="CM15">
      <f>DD15</f>
    </oc>
    <nc r="CM15">
      <v>15382595.703928918</v>
    </nc>
  </rcc>
  <rcc rId="323" sId="5" numFmtId="4">
    <oc r="DD15">
      <f>SUM('Z:\ДанныеБюдж\Бюджет 2022\[01 Бюджет 2022.xlsx]бух учет'!$H$380:$O$380)/8*12/1000</f>
    </oc>
    <nc r="DD15"/>
  </rcc>
  <rcv guid="{6A1AB8FC-7742-4167-9A27-9DE13B649729}" action="delete"/>
  <rdn rId="0" localSheetId="1" customView="1" name="Z_6A1AB8FC_7742_4167_9A27_9DE13B649729_.wvu.PrintArea" hidden="1" oldHidden="1">
    <formula>'стр.1 (2021)'!$A$1:$DD$32</formula>
    <oldFormula>'стр.1 (2021)'!$A$1:$DD$32</oldFormula>
  </rdn>
  <rdn rId="0" localSheetId="1" customView="1" name="Z_6A1AB8FC_7742_4167_9A27_9DE13B649729_.wvu.Cols" hidden="1" oldHidden="1">
    <formula>'стр.1 (2021)'!$DD:$DD</formula>
    <oldFormula>'стр.1 (2021)'!$DD:$DD</oldFormula>
  </rdn>
  <rdn rId="0" localSheetId="2" customView="1" name="Z_6A1AB8FC_7742_4167_9A27_9DE13B649729_.wvu.PrintArea" hidden="1" oldHidden="1">
    <formula>'стр.2 (2021)'!$A$1:$FK$14</formula>
    <oldFormula>'стр.2 (2021)'!$A$1:$FK$14</oldFormula>
  </rdn>
  <rdn rId="0" localSheetId="2" customView="1" name="Z_6A1AB8FC_7742_4167_9A27_9DE13B649729_.wvu.Cols" hidden="1" oldHidden="1">
    <formula>'стр.2 (2021)'!$FD:$FG,'стр.2 (2021)'!$FI:$FJ</formula>
    <oldFormula>'стр.2 (2021)'!$FD:$FG,'стр.2 (2021)'!$FI:$FJ</oldFormula>
  </rdn>
  <rdn rId="0" localSheetId="3" customView="1" name="Z_6A1AB8FC_7742_4167_9A27_9DE13B649729_.wvu.PrintArea" hidden="1" oldHidden="1">
    <formula>'стр.1 (2022)'!$A$1:$DD$32</formula>
    <oldFormula>'стр.1 (2022)'!$A$1:$DD$32</oldFormula>
  </rdn>
  <rdn rId="0" localSheetId="3" customView="1" name="Z_6A1AB8FC_7742_4167_9A27_9DE13B649729_.wvu.Cols" hidden="1" oldHidden="1">
    <formula>'стр.1 (2022)'!$DD:$DF</formula>
    <oldFormula>'стр.1 (2022)'!$DD:$DF</oldFormula>
  </rdn>
  <rdn rId="0" localSheetId="4" customView="1" name="Z_6A1AB8FC_7742_4167_9A27_9DE13B649729_.wvu.PrintArea" hidden="1" oldHidden="1">
    <formula>'стр.2 (2022)'!$A$1:$FK$14</formula>
    <oldFormula>'стр.2 (2022)'!$A$1:$FK$14</oldFormula>
  </rdn>
  <rdn rId="0" localSheetId="4" customView="1" name="Z_6A1AB8FC_7742_4167_9A27_9DE13B649729_.wvu.Cols" hidden="1" oldHidden="1">
    <formula>'стр.2 (2022)'!$FD:$FG,'стр.2 (2022)'!$FI:$FJ</formula>
    <oldFormula>'стр.2 (2022)'!$FD:$FG,'стр.2 (2022)'!$FI:$FJ</oldFormula>
  </rdn>
  <rdn rId="0" localSheetId="5" customView="1" name="Z_6A1AB8FC_7742_4167_9A27_9DE13B649729_.wvu.PrintArea" hidden="1" oldHidden="1">
    <formula>'стр.1 (2023)'!$A$1:$DD$32</formula>
    <oldFormula>'стр.1 (2023)'!$A$1:$DD$32</oldFormula>
  </rdn>
  <rdn rId="0" localSheetId="6" customView="1" name="Z_6A1AB8FC_7742_4167_9A27_9DE13B649729_.wvu.PrintArea" hidden="1" oldHidden="1">
    <formula>'стр.2 (2023)'!$A$1:$FK$14</formula>
    <oldFormula>'стр.2 (2023)'!$A$1:$FK$14</oldFormula>
  </rdn>
  <rdn rId="0" localSheetId="6" customView="1" name="Z_6A1AB8FC_7742_4167_9A27_9DE13B649729_.wvu.Cols" hidden="1" oldHidden="1">
    <formula>'стр.2 (2023)'!$FD:$FG,'стр.2 (2023)'!$FI:$FJ</formula>
    <oldFormula>'стр.2 (2023)'!$FD:$FG,'стр.2 (2023)'!$FI:$FJ</oldFormula>
  </rdn>
  <rcv guid="{6A1AB8FC-7742-4167-9A27-9DE13B64972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590CA9F-4ED2-47E8-BB1F-E45D47D0C446}" action="delete"/>
  <rdn rId="0" localSheetId="1" customView="1" name="Z_A590CA9F_4ED2_47E8_BB1F_E45D47D0C446_.wvu.PrintArea" hidden="1" oldHidden="1">
    <formula>'стр.1 (2021)'!$A$1:$DD$32</formula>
    <oldFormula>'стр.1 (2021)'!$A$1:$DD$32</oldFormula>
  </rdn>
  <rdn rId="0" localSheetId="1" customView="1" name="Z_A590CA9F_4ED2_47E8_BB1F_E45D47D0C446_.wvu.Cols" hidden="1" oldHidden="1">
    <formula>'стр.1 (2021)'!$DD:$DD</formula>
    <oldFormula>'стр.1 (2021)'!$DD:$DD</oldFormula>
  </rdn>
  <rdn rId="0" localSheetId="2" customView="1" name="Z_A590CA9F_4ED2_47E8_BB1F_E45D47D0C446_.wvu.PrintArea" hidden="1" oldHidden="1">
    <formula>'стр.2 (2021)'!$A$1:$FK$14</formula>
    <oldFormula>'стр.2 (2021)'!$A$1:$FK$14</oldFormula>
  </rdn>
  <rdn rId="0" localSheetId="2" customView="1" name="Z_A590CA9F_4ED2_47E8_BB1F_E45D47D0C446_.wvu.Cols" hidden="1" oldHidden="1">
    <formula>'стр.2 (2021)'!$FD:$FG,'стр.2 (2021)'!$FI:$FJ</formula>
    <oldFormula>'стр.2 (2021)'!$FD:$FG,'стр.2 (2021)'!$FI:$FJ</oldFormula>
  </rdn>
  <rdn rId="0" localSheetId="3" customView="1" name="Z_A590CA9F_4ED2_47E8_BB1F_E45D47D0C446_.wvu.PrintArea" hidden="1" oldHidden="1">
    <formula>'стр.1 (2022)'!$A$1:$DD$32</formula>
    <oldFormula>'стр.1 (2022)'!$A$1:$DD$32</oldFormula>
  </rdn>
  <rdn rId="0" localSheetId="3" customView="1" name="Z_A590CA9F_4ED2_47E8_BB1F_E45D47D0C446_.wvu.Cols" hidden="1" oldHidden="1">
    <formula>'стр.1 (2022)'!$DD:$DF</formula>
    <oldFormula>'стр.1 (2022)'!$DD:$DF</oldFormula>
  </rdn>
  <rdn rId="0" localSheetId="4" customView="1" name="Z_A590CA9F_4ED2_47E8_BB1F_E45D47D0C446_.wvu.PrintArea" hidden="1" oldHidden="1">
    <formula>'стр.2 (2022)'!$A$1:$FK$14</formula>
    <oldFormula>'стр.2 (2022)'!$A$1:$FK$14</oldFormula>
  </rdn>
  <rdn rId="0" localSheetId="4" customView="1" name="Z_A590CA9F_4ED2_47E8_BB1F_E45D47D0C446_.wvu.Cols" hidden="1" oldHidden="1">
    <formula>'стр.2 (2022)'!$FD:$FG,'стр.2 (2022)'!$FI:$FJ</formula>
    <oldFormula>'стр.2 (2022)'!$FD:$FG,'стр.2 (2022)'!$FI:$FJ</oldFormula>
  </rdn>
  <rdn rId="0" localSheetId="5" customView="1" name="Z_A590CA9F_4ED2_47E8_BB1F_E45D47D0C446_.wvu.PrintArea" hidden="1" oldHidden="1">
    <formula>'стр.1 (2023)'!$A$1:$DD$32</formula>
    <oldFormula>'стр.1 (2023)'!$A$1:$DD$32</oldFormula>
  </rdn>
  <rdn rId="0" localSheetId="6" customView="1" name="Z_A590CA9F_4ED2_47E8_BB1F_E45D47D0C446_.wvu.PrintArea" hidden="1" oldHidden="1">
    <formula>'стр.2 (2023)'!$A$1:$FK$14</formula>
    <oldFormula>'стр.2 (2023)'!$A$1:$FK$14</oldFormula>
  </rdn>
  <rdn rId="0" localSheetId="6" customView="1" name="Z_A590CA9F_4ED2_47E8_BB1F_E45D47D0C446_.wvu.Cols" hidden="1" oldHidden="1">
    <formula>'стр.2 (2023)'!$FD:$FG,'стр.2 (2023)'!$FI:$FJ</formula>
    <oldFormula>'стр.2 (2023)'!$FD:$FG,'стр.2 (2023)'!$FI:$FJ</oldFormula>
  </rdn>
  <rcv guid="{A590CA9F-4ED2-47E8-BB1F-E45D47D0C44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2"/>
  <sheetViews>
    <sheetView tabSelected="1" zoomScaleNormal="100" zoomScaleSheetLayoutView="100" workbookViewId="0">
      <pane xSplit="90" ySplit="9" topLeftCell="CM10" activePane="bottomRight" state="frozen"/>
      <selection pane="topRight" activeCell="CM1" sqref="CM1"/>
      <selection pane="bottomLeft" activeCell="A10" sqref="A10"/>
      <selection pane="bottomRight" activeCell="CM9" sqref="CM9:DC9"/>
    </sheetView>
  </sheetViews>
  <sheetFormatPr defaultColWidth="0.85546875" defaultRowHeight="15" x14ac:dyDescent="0.25"/>
  <cols>
    <col min="1" max="106" width="0.85546875" style="2"/>
    <col min="107" max="107" width="1.28515625" style="2" customWidth="1"/>
    <col min="108" max="108" width="0.7109375" style="2" hidden="1" customWidth="1"/>
    <col min="109" max="109" width="4.28515625" style="2" customWidth="1"/>
    <col min="110" max="128" width="10.140625" style="2" customWidth="1"/>
    <col min="129" max="16384" width="0.85546875" style="2"/>
  </cols>
  <sheetData>
    <row r="1" spans="1:111" x14ac:dyDescent="0.25">
      <c r="DD1" s="3" t="s">
        <v>0</v>
      </c>
    </row>
    <row r="3" spans="1:111" s="12" customFormat="1" ht="15.75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11" s="12" customFormat="1" ht="15.75" x14ac:dyDescent="0.25">
      <c r="A4" s="47" t="s">
        <v>16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11" s="12" customFormat="1" ht="15.75" x14ac:dyDescent="0.25">
      <c r="A5" s="47" t="s">
        <v>17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7" spans="1:111" s="4" customFormat="1" ht="15" customHeight="1" x14ac:dyDescent="0.25">
      <c r="A7" s="48" t="s">
        <v>18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</row>
    <row r="9" spans="1:111" s="9" customFormat="1" ht="45.75" customHeight="1" x14ac:dyDescent="0.2">
      <c r="A9" s="49" t="s">
        <v>19</v>
      </c>
      <c r="B9" s="49"/>
      <c r="C9" s="49"/>
      <c r="D9" s="49"/>
      <c r="E9" s="49"/>
      <c r="F9" s="49"/>
      <c r="G9" s="49"/>
      <c r="H9" s="49"/>
      <c r="I9" s="50" t="s">
        <v>58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2"/>
      <c r="BW9" s="49" t="s">
        <v>20</v>
      </c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50" t="s">
        <v>75</v>
      </c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2"/>
      <c r="DD9" s="15"/>
      <c r="DF9" s="18"/>
    </row>
    <row r="10" spans="1:111" s="10" customForma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13"/>
      <c r="J10" s="44" t="s">
        <v>24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5"/>
      <c r="BW10" s="40" t="s">
        <v>23</v>
      </c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53">
        <f>CM11+CM12+CM13</f>
        <v>10105158.88164</v>
      </c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5"/>
      <c r="DD10" s="15"/>
      <c r="DF10" s="14"/>
    </row>
    <row r="11" spans="1:111" s="10" customFormat="1" x14ac:dyDescent="0.2">
      <c r="A11" s="30" t="s">
        <v>22</v>
      </c>
      <c r="B11" s="30"/>
      <c r="C11" s="30"/>
      <c r="D11" s="30"/>
      <c r="E11" s="30"/>
      <c r="F11" s="30"/>
      <c r="G11" s="30"/>
      <c r="H11" s="30"/>
      <c r="I11" s="11"/>
      <c r="J11" s="31" t="s">
        <v>67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2"/>
      <c r="BW11" s="33" t="s">
        <v>23</v>
      </c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4">
        <v>3463719.9577899999</v>
      </c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6"/>
      <c r="DD11" s="15"/>
    </row>
    <row r="12" spans="1:111" s="10" customFormat="1" ht="15" customHeight="1" x14ac:dyDescent="0.2">
      <c r="A12" s="30" t="s">
        <v>25</v>
      </c>
      <c r="B12" s="30"/>
      <c r="C12" s="30"/>
      <c r="D12" s="30"/>
      <c r="E12" s="30"/>
      <c r="F12" s="30"/>
      <c r="G12" s="30"/>
      <c r="H12" s="30"/>
      <c r="I12" s="11"/>
      <c r="J12" s="31" t="s">
        <v>69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2"/>
      <c r="BW12" s="33" t="s">
        <v>23</v>
      </c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4">
        <v>2651127.2382899998</v>
      </c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6"/>
      <c r="DD12" s="15"/>
    </row>
    <row r="13" spans="1:111" s="10" customFormat="1" ht="15" customHeight="1" x14ac:dyDescent="0.2">
      <c r="A13" s="30" t="s">
        <v>26</v>
      </c>
      <c r="B13" s="30"/>
      <c r="C13" s="30"/>
      <c r="D13" s="30"/>
      <c r="E13" s="30"/>
      <c r="F13" s="30"/>
      <c r="G13" s="30"/>
      <c r="H13" s="30"/>
      <c r="I13" s="11"/>
      <c r="J13" s="31" t="s">
        <v>68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2"/>
      <c r="BW13" s="33" t="s">
        <v>23</v>
      </c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4">
        <v>3990311.6855600006</v>
      </c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6"/>
      <c r="DD13" s="15"/>
    </row>
    <row r="14" spans="1:111" s="10" customFormat="1" ht="10.5" customHeight="1" x14ac:dyDescent="0.2">
      <c r="A14" s="30"/>
      <c r="B14" s="30"/>
      <c r="C14" s="30"/>
      <c r="D14" s="30"/>
      <c r="E14" s="30"/>
      <c r="F14" s="30"/>
      <c r="G14" s="30"/>
      <c r="H14" s="30"/>
      <c r="I14" s="1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2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4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6"/>
      <c r="DD14" s="15"/>
    </row>
    <row r="15" spans="1:111" s="10" customFormat="1" ht="30.75" customHeight="1" x14ac:dyDescent="0.2">
      <c r="A15" s="46" t="s">
        <v>27</v>
      </c>
      <c r="B15" s="46"/>
      <c r="C15" s="46"/>
      <c r="D15" s="46"/>
      <c r="E15" s="46"/>
      <c r="F15" s="46"/>
      <c r="G15" s="46"/>
      <c r="H15" s="46"/>
      <c r="I15" s="13"/>
      <c r="J15" s="44" t="s">
        <v>28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5"/>
      <c r="BW15" s="40" t="s">
        <v>23</v>
      </c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53">
        <f>CM16+CM17+CM18</f>
        <v>9675085.3960824981</v>
      </c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5"/>
      <c r="DD15" s="16"/>
      <c r="DF15" s="17"/>
    </row>
    <row r="16" spans="1:111" s="10" customFormat="1" ht="15" customHeight="1" x14ac:dyDescent="0.2">
      <c r="A16" s="37" t="s">
        <v>29</v>
      </c>
      <c r="B16" s="38"/>
      <c r="C16" s="38"/>
      <c r="D16" s="38"/>
      <c r="E16" s="38"/>
      <c r="F16" s="38"/>
      <c r="G16" s="38"/>
      <c r="H16" s="39"/>
      <c r="I16" s="11"/>
      <c r="J16" s="31" t="s">
        <v>67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2"/>
      <c r="BW16" s="33" t="s">
        <v>23</v>
      </c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4">
        <v>4207097.2437698077</v>
      </c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6"/>
      <c r="DD16" s="15">
        <v>0</v>
      </c>
      <c r="DF16" s="17"/>
      <c r="DG16" s="14"/>
    </row>
    <row r="17" spans="1:111" s="10" customFormat="1" ht="15" customHeight="1" x14ac:dyDescent="0.2">
      <c r="A17" s="37" t="s">
        <v>30</v>
      </c>
      <c r="B17" s="38"/>
      <c r="C17" s="38"/>
      <c r="D17" s="38"/>
      <c r="E17" s="38"/>
      <c r="F17" s="38"/>
      <c r="G17" s="38"/>
      <c r="H17" s="39"/>
      <c r="I17" s="11"/>
      <c r="J17" s="31" t="s">
        <v>69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2"/>
      <c r="BW17" s="33" t="s">
        <v>23</v>
      </c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4">
        <v>2748999.9124155529</v>
      </c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6"/>
      <c r="DD17" s="15">
        <v>0</v>
      </c>
      <c r="DF17" s="17"/>
    </row>
    <row r="18" spans="1:111" s="10" customFormat="1" ht="15" customHeight="1" x14ac:dyDescent="0.2">
      <c r="A18" s="37" t="s">
        <v>31</v>
      </c>
      <c r="B18" s="38"/>
      <c r="C18" s="38"/>
      <c r="D18" s="38"/>
      <c r="E18" s="38"/>
      <c r="F18" s="38"/>
      <c r="G18" s="38"/>
      <c r="H18" s="39"/>
      <c r="I18" s="11"/>
      <c r="J18" s="31" t="s">
        <v>68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2"/>
      <c r="BW18" s="33" t="s">
        <v>23</v>
      </c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4">
        <v>2718988.239897138</v>
      </c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6"/>
      <c r="DD18" s="15">
        <v>0</v>
      </c>
      <c r="DF18" s="17"/>
    </row>
    <row r="19" spans="1:111" s="10" customFormat="1" ht="15" customHeight="1" x14ac:dyDescent="0.2">
      <c r="A19" s="37"/>
      <c r="B19" s="38"/>
      <c r="C19" s="38"/>
      <c r="D19" s="38"/>
      <c r="E19" s="38"/>
      <c r="F19" s="38"/>
      <c r="G19" s="38"/>
      <c r="H19" s="39"/>
      <c r="I19" s="1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2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4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6"/>
      <c r="DD19" s="15"/>
      <c r="DF19" s="17"/>
    </row>
    <row r="20" spans="1:111" s="10" customFormat="1" ht="15" customHeight="1" x14ac:dyDescent="0.2">
      <c r="A20" s="41" t="s">
        <v>32</v>
      </c>
      <c r="B20" s="42"/>
      <c r="C20" s="42"/>
      <c r="D20" s="42"/>
      <c r="E20" s="42"/>
      <c r="F20" s="42"/>
      <c r="G20" s="42"/>
      <c r="H20" s="43"/>
      <c r="I20" s="13"/>
      <c r="J20" s="44" t="s">
        <v>45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5"/>
      <c r="BW20" s="40" t="s">
        <v>23</v>
      </c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53">
        <f>CM10-CM15</f>
        <v>430073.48555750214</v>
      </c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5"/>
      <c r="DD20" s="15"/>
      <c r="DF20" s="17"/>
    </row>
    <row r="21" spans="1:111" s="10" customFormat="1" ht="15" customHeight="1" x14ac:dyDescent="0.2">
      <c r="A21" s="37" t="s">
        <v>33</v>
      </c>
      <c r="B21" s="38"/>
      <c r="C21" s="38"/>
      <c r="D21" s="38"/>
      <c r="E21" s="38"/>
      <c r="F21" s="38"/>
      <c r="G21" s="38"/>
      <c r="H21" s="39"/>
      <c r="I21" s="11"/>
      <c r="J21" s="31" t="s">
        <v>46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2"/>
      <c r="BW21" s="33" t="s">
        <v>23</v>
      </c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4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6"/>
      <c r="DD21" s="15"/>
      <c r="DF21" s="17"/>
    </row>
    <row r="22" spans="1:111" s="10" customFormat="1" x14ac:dyDescent="0.2">
      <c r="A22" s="30" t="s">
        <v>34</v>
      </c>
      <c r="B22" s="30"/>
      <c r="C22" s="30"/>
      <c r="D22" s="30"/>
      <c r="E22" s="30"/>
      <c r="F22" s="30"/>
      <c r="G22" s="30"/>
      <c r="H22" s="30"/>
      <c r="I22" s="11"/>
      <c r="J22" s="31" t="s">
        <v>47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2"/>
      <c r="BW22" s="33" t="s">
        <v>23</v>
      </c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4">
        <v>130188</v>
      </c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6"/>
      <c r="DD22" s="15"/>
      <c r="DF22" s="17"/>
    </row>
    <row r="23" spans="1:111" s="10" customFormat="1" x14ac:dyDescent="0.2">
      <c r="A23" s="30" t="s">
        <v>35</v>
      </c>
      <c r="B23" s="30"/>
      <c r="C23" s="30"/>
      <c r="D23" s="30"/>
      <c r="E23" s="30"/>
      <c r="F23" s="30"/>
      <c r="G23" s="30"/>
      <c r="H23" s="30"/>
      <c r="I23" s="11"/>
      <c r="J23" s="31" t="s">
        <v>48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2"/>
      <c r="BW23" s="33" t="s">
        <v>23</v>
      </c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4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6"/>
      <c r="DD23" s="15"/>
      <c r="DF23" s="17"/>
    </row>
    <row r="24" spans="1:111" s="10" customFormat="1" x14ac:dyDescent="0.2">
      <c r="A24" s="30" t="s">
        <v>36</v>
      </c>
      <c r="B24" s="30"/>
      <c r="C24" s="30"/>
      <c r="D24" s="30"/>
      <c r="E24" s="30"/>
      <c r="F24" s="30"/>
      <c r="G24" s="30"/>
      <c r="H24" s="30"/>
      <c r="I24" s="11"/>
      <c r="J24" s="31" t="s">
        <v>49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2"/>
      <c r="BW24" s="33" t="s">
        <v>23</v>
      </c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4">
        <v>194674</v>
      </c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6"/>
      <c r="DD24" s="15"/>
      <c r="DF24" s="17"/>
    </row>
    <row r="25" spans="1:111" s="10" customFormat="1" x14ac:dyDescent="0.2">
      <c r="A25" s="30" t="s">
        <v>37</v>
      </c>
      <c r="B25" s="30"/>
      <c r="C25" s="30"/>
      <c r="D25" s="30"/>
      <c r="E25" s="30"/>
      <c r="F25" s="30"/>
      <c r="G25" s="30"/>
      <c r="H25" s="30"/>
      <c r="I25" s="11"/>
      <c r="J25" s="31" t="s">
        <v>50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2"/>
      <c r="BW25" s="33" t="s">
        <v>23</v>
      </c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4">
        <v>191854</v>
      </c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6"/>
      <c r="DD25" s="15"/>
      <c r="DF25" s="17"/>
    </row>
    <row r="26" spans="1:111" s="10" customFormat="1" x14ac:dyDescent="0.2">
      <c r="A26" s="30" t="s">
        <v>38</v>
      </c>
      <c r="B26" s="30"/>
      <c r="C26" s="30"/>
      <c r="D26" s="30"/>
      <c r="E26" s="30"/>
      <c r="F26" s="30"/>
      <c r="G26" s="30"/>
      <c r="H26" s="30"/>
      <c r="I26" s="11"/>
      <c r="J26" s="31" t="s">
        <v>51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2"/>
      <c r="BW26" s="33" t="s">
        <v>23</v>
      </c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4">
        <f>CM10-CM15+CM24-CM25+CM22-CM23</f>
        <v>563081.48555750214</v>
      </c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6"/>
      <c r="DD26" s="15"/>
      <c r="DF26" s="17"/>
    </row>
    <row r="27" spans="1:111" s="10" customFormat="1" x14ac:dyDescent="0.2">
      <c r="A27" s="30" t="s">
        <v>39</v>
      </c>
      <c r="B27" s="30"/>
      <c r="C27" s="30"/>
      <c r="D27" s="30"/>
      <c r="E27" s="30"/>
      <c r="F27" s="30"/>
      <c r="G27" s="30"/>
      <c r="H27" s="30"/>
      <c r="I27" s="11"/>
      <c r="J27" s="31" t="s">
        <v>52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2"/>
      <c r="BW27" s="33" t="s">
        <v>23</v>
      </c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4">
        <v>-121603</v>
      </c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6"/>
      <c r="DD27" s="15"/>
      <c r="DF27" s="17"/>
    </row>
    <row r="28" spans="1:111" s="10" customFormat="1" x14ac:dyDescent="0.2">
      <c r="A28" s="30" t="s">
        <v>40</v>
      </c>
      <c r="B28" s="30"/>
      <c r="C28" s="30"/>
      <c r="D28" s="30"/>
      <c r="E28" s="30"/>
      <c r="F28" s="30"/>
      <c r="G28" s="30"/>
      <c r="H28" s="30"/>
      <c r="I28" s="11"/>
      <c r="J28" s="31" t="s">
        <v>53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2"/>
      <c r="BW28" s="33" t="s">
        <v>23</v>
      </c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4">
        <v>0</v>
      </c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6"/>
      <c r="DD28" s="15"/>
      <c r="DF28" s="17"/>
    </row>
    <row r="29" spans="1:111" s="10" customFormat="1" x14ac:dyDescent="0.2">
      <c r="A29" s="30" t="s">
        <v>41</v>
      </c>
      <c r="B29" s="30"/>
      <c r="C29" s="30"/>
      <c r="D29" s="30"/>
      <c r="E29" s="30"/>
      <c r="F29" s="30"/>
      <c r="G29" s="30"/>
      <c r="H29" s="30"/>
      <c r="I29" s="11"/>
      <c r="J29" s="31" t="s">
        <v>54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2"/>
      <c r="BW29" s="33" t="s">
        <v>23</v>
      </c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4">
        <v>0</v>
      </c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6"/>
      <c r="DD29" s="15"/>
      <c r="DF29" s="17"/>
    </row>
    <row r="30" spans="1:111" s="10" customFormat="1" x14ac:dyDescent="0.2">
      <c r="A30" s="30" t="s">
        <v>42</v>
      </c>
      <c r="B30" s="30"/>
      <c r="C30" s="30"/>
      <c r="D30" s="30"/>
      <c r="E30" s="30"/>
      <c r="F30" s="30"/>
      <c r="G30" s="30"/>
      <c r="H30" s="30"/>
      <c r="I30" s="11"/>
      <c r="J30" s="31" t="s">
        <v>55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2"/>
      <c r="BW30" s="33" t="s">
        <v>23</v>
      </c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4">
        <v>0</v>
      </c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6"/>
      <c r="DD30" s="15"/>
      <c r="DF30" s="17"/>
    </row>
    <row r="31" spans="1:111" s="10" customFormat="1" x14ac:dyDescent="0.2">
      <c r="A31" s="30" t="s">
        <v>43</v>
      </c>
      <c r="B31" s="30"/>
      <c r="C31" s="30"/>
      <c r="D31" s="30"/>
      <c r="E31" s="30"/>
      <c r="F31" s="30"/>
      <c r="G31" s="30"/>
      <c r="H31" s="30"/>
      <c r="I31" s="11"/>
      <c r="J31" s="31" t="s">
        <v>56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2"/>
      <c r="BW31" s="33" t="s">
        <v>23</v>
      </c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4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6"/>
      <c r="DD31" s="15"/>
      <c r="DF31" s="17"/>
    </row>
    <row r="32" spans="1:111" s="10" customFormat="1" x14ac:dyDescent="0.2">
      <c r="A32" s="30" t="s">
        <v>44</v>
      </c>
      <c r="B32" s="30"/>
      <c r="C32" s="30"/>
      <c r="D32" s="30"/>
      <c r="E32" s="30"/>
      <c r="F32" s="30"/>
      <c r="G32" s="30"/>
      <c r="H32" s="30"/>
      <c r="I32" s="11"/>
      <c r="J32" s="31" t="s">
        <v>57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2"/>
      <c r="BW32" s="33" t="s">
        <v>23</v>
      </c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53">
        <f>CM26+CM27+CM29+CM30-CM31</f>
        <v>441478.48555750214</v>
      </c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5"/>
      <c r="DD32" s="15"/>
      <c r="DF32" s="17"/>
      <c r="DG32" s="17"/>
    </row>
  </sheetData>
  <customSheetViews>
    <customSheetView guid="{A590CA9F-4ED2-47E8-BB1F-E45D47D0C446}" showPageBreaks="1" printArea="1" hiddenColumns="1">
      <pane xSplit="90" ySplit="9" topLeftCell="CM10" activePane="bottomRight" state="frozen"/>
      <selection pane="bottomRight" activeCell="CM9" sqref="CM9:DC9"/>
      <pageMargins left="0.78740157480314965" right="0.31496062992125984" top="0.59055118110236227" bottom="0.39370078740157483" header="0.19685039370078741" footer="0.19685039370078741"/>
      <pageSetup paperSize="9" orientation="portrait" r:id="rId1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9816A9AC-48EB-4C88-BF54-8086E4E0B9E3}" hiddenColumns="1">
      <pane xSplit="90" ySplit="9" topLeftCell="CM19" activePane="bottomRight" state="frozen"/>
      <selection pane="bottomRight" activeCell="CM27" sqref="CM27:DC27"/>
      <pageMargins left="0.78740157480314965" right="0.31496062992125984" top="0.59055118110236227" bottom="0.39370078740157483" header="0.19685039370078741" footer="0.19685039370078741"/>
      <pageSetup paperSize="9" orientation="portrait" r:id="rId2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094EA08C-2CC3-4321-A59D-DD62E7C95D3B}" printArea="1" hiddenColumns="1">
      <pane xSplit="90" ySplit="9" topLeftCell="CM10" activePane="bottomRight" state="frozen"/>
      <selection pane="bottomRight" activeCell="CM10" sqref="CM10:DC10"/>
      <pageMargins left="0.78740157480314965" right="0.31496062992125984" top="0.59055118110236227" bottom="0.39370078740157483" header="0.19685039370078741" footer="0.19685039370078741"/>
      <pageSetup paperSize="9" orientation="portrait" r:id="rId3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80023869-B757-404D-8A6A-7EA6536690D3}" showPageBreaks="1" printArea="1" hiddenColumns="1">
      <pane xSplit="90" ySplit="9" topLeftCell="CM10" activePane="bottomRight" state="frozen"/>
      <selection pane="bottomRight" activeCell="CM9" sqref="CM9:DC9"/>
      <pageMargins left="0.78740157480314965" right="0.31496062992125984" top="0.59055118110236227" bottom="0.39370078740157483" header="0.19685039370078741" footer="0.19685039370078741"/>
      <pageSetup paperSize="9" orientation="portrait" r:id="rId4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6A1AB8FC-7742-4167-9A27-9DE13B649729}" showPageBreaks="1" printArea="1" hiddenColumns="1">
      <pane xSplit="90" ySplit="9" topLeftCell="CM10" activePane="bottomRight" state="frozen"/>
      <selection pane="bottomRight" activeCell="CM10" sqref="CM10:DC10"/>
      <pageMargins left="0.78740157480314965" right="0.31496062992125984" top="0.59055118110236227" bottom="0.39370078740157483" header="0.19685039370078741" footer="0.19685039370078741"/>
      <pageSetup paperSize="9" orientation="portrait" r:id="rId5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</customSheetViews>
  <mergeCells count="100">
    <mergeCell ref="CM12:DC12"/>
    <mergeCell ref="CM13:DC13"/>
    <mergeCell ref="CM32:DC32"/>
    <mergeCell ref="CM14:DC14"/>
    <mergeCell ref="CM9:DC9"/>
    <mergeCell ref="CM20:DC20"/>
    <mergeCell ref="CM11:DC11"/>
    <mergeCell ref="CM10:DC10"/>
    <mergeCell ref="CM15:DC15"/>
    <mergeCell ref="CM17:DC17"/>
    <mergeCell ref="CM27:DC27"/>
    <mergeCell ref="CM28:DC28"/>
    <mergeCell ref="CM26:DC26"/>
    <mergeCell ref="CM29:DC29"/>
    <mergeCell ref="CM30:DC30"/>
    <mergeCell ref="CM31:DC31"/>
    <mergeCell ref="A3:DD3"/>
    <mergeCell ref="A4:DD4"/>
    <mergeCell ref="A5:DD5"/>
    <mergeCell ref="A7:DD7"/>
    <mergeCell ref="A9:H9"/>
    <mergeCell ref="I9:BV9"/>
    <mergeCell ref="BW9:CL9"/>
    <mergeCell ref="J13:BV13"/>
    <mergeCell ref="BW13:CL13"/>
    <mergeCell ref="A13:H13"/>
    <mergeCell ref="A12:H12"/>
    <mergeCell ref="J12:BV12"/>
    <mergeCell ref="BW12:CL12"/>
    <mergeCell ref="BW10:CL10"/>
    <mergeCell ref="A11:H11"/>
    <mergeCell ref="A10:H10"/>
    <mergeCell ref="J10:BV10"/>
    <mergeCell ref="J11:BV11"/>
    <mergeCell ref="BW11:CL11"/>
    <mergeCell ref="CM16:DC16"/>
    <mergeCell ref="A22:H22"/>
    <mergeCell ref="J22:BV22"/>
    <mergeCell ref="BW22:CL22"/>
    <mergeCell ref="A20:H20"/>
    <mergeCell ref="J20:BV20"/>
    <mergeCell ref="A17:H17"/>
    <mergeCell ref="J17:BV17"/>
    <mergeCell ref="BW17:CL17"/>
    <mergeCell ref="A16:H16"/>
    <mergeCell ref="J16:BV16"/>
    <mergeCell ref="A25:H25"/>
    <mergeCell ref="J25:BV25"/>
    <mergeCell ref="J14:BV14"/>
    <mergeCell ref="BW14:CL14"/>
    <mergeCell ref="BW16:CL16"/>
    <mergeCell ref="A15:H15"/>
    <mergeCell ref="J15:BV15"/>
    <mergeCell ref="BW15:CL15"/>
    <mergeCell ref="A14:H14"/>
    <mergeCell ref="CM23:DC23"/>
    <mergeCell ref="CM24:DC24"/>
    <mergeCell ref="A21:H21"/>
    <mergeCell ref="J21:BV21"/>
    <mergeCell ref="BW21:CL21"/>
    <mergeCell ref="A23:H23"/>
    <mergeCell ref="J23:BV23"/>
    <mergeCell ref="BW23:CL23"/>
    <mergeCell ref="BW25:CL25"/>
    <mergeCell ref="CM18:DC18"/>
    <mergeCell ref="A19:H19"/>
    <mergeCell ref="J19:BV19"/>
    <mergeCell ref="BW19:CL19"/>
    <mergeCell ref="BW20:CL20"/>
    <mergeCell ref="CM19:DC19"/>
    <mergeCell ref="A18:H18"/>
    <mergeCell ref="J18:BV18"/>
    <mergeCell ref="BW18:CL18"/>
    <mergeCell ref="CM25:DC25"/>
    <mergeCell ref="CM21:DC21"/>
    <mergeCell ref="A24:H24"/>
    <mergeCell ref="J24:BV24"/>
    <mergeCell ref="BW24:CL24"/>
    <mergeCell ref="CM22:DC22"/>
    <mergeCell ref="A28:H28"/>
    <mergeCell ref="J28:BV28"/>
    <mergeCell ref="BW28:CL28"/>
    <mergeCell ref="A29:H29"/>
    <mergeCell ref="J29:BV29"/>
    <mergeCell ref="BW29:CL29"/>
    <mergeCell ref="A26:H26"/>
    <mergeCell ref="BW26:CL26"/>
    <mergeCell ref="A27:H27"/>
    <mergeCell ref="J27:BV27"/>
    <mergeCell ref="BW27:CL27"/>
    <mergeCell ref="J26:BV26"/>
    <mergeCell ref="A32:H32"/>
    <mergeCell ref="J32:BV32"/>
    <mergeCell ref="BW32:CL32"/>
    <mergeCell ref="A30:H30"/>
    <mergeCell ref="J30:BV30"/>
    <mergeCell ref="BW30:CL30"/>
    <mergeCell ref="A31:H31"/>
    <mergeCell ref="J31:BV31"/>
    <mergeCell ref="BW31:CL31"/>
  </mergeCells>
  <pageMargins left="0.78740157480314965" right="0.31496062992125984" top="0.59055118110236227" bottom="0.39370078740157483" header="0.19685039370078741" footer="0.19685039370078741"/>
  <pageSetup paperSize="9" orientation="portrait" r:id="rId6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2"/>
  <sheetViews>
    <sheetView topLeftCell="A4" zoomScaleNormal="100" zoomScaleSheetLayoutView="100" workbookViewId="0">
      <selection activeCell="CB8" sqref="CB8:CJ8"/>
    </sheetView>
  </sheetViews>
  <sheetFormatPr defaultColWidth="0.85546875" defaultRowHeight="12.75" x14ac:dyDescent="0.2"/>
  <cols>
    <col min="1" max="66" width="0.85546875" style="5"/>
    <col min="67" max="67" width="5.28515625" style="5" customWidth="1"/>
    <col min="68" max="86" width="0.85546875" style="5"/>
    <col min="87" max="87" width="3.5703125" style="5" customWidth="1"/>
    <col min="88" max="96" width="0.85546875" style="5"/>
    <col min="97" max="97" width="4.7109375" style="5" customWidth="1"/>
    <col min="98" max="105" width="0.85546875" style="5"/>
    <col min="106" max="106" width="4.42578125" style="5" customWidth="1"/>
    <col min="107" max="113" width="0.85546875" style="5"/>
    <col min="114" max="114" width="5.140625" style="5" customWidth="1"/>
    <col min="115" max="158" width="0.85546875" style="5"/>
    <col min="159" max="159" width="5.85546875" style="5" customWidth="1"/>
    <col min="160" max="160" width="0.28515625" style="5" hidden="1" customWidth="1"/>
    <col min="161" max="163" width="0.85546875" style="5" hidden="1" customWidth="1"/>
    <col min="164" max="164" width="4.42578125" style="5" customWidth="1"/>
    <col min="165" max="165" width="0.85546875" style="5" hidden="1" customWidth="1"/>
    <col min="166" max="166" width="0.140625" style="5" hidden="1" customWidth="1"/>
    <col min="167" max="167" width="9.85546875" style="5" customWidth="1"/>
    <col min="168" max="16384" width="0.85546875" style="5"/>
  </cols>
  <sheetData>
    <row r="1" spans="1:167" s="2" customFormat="1" ht="15" customHeight="1" x14ac:dyDescent="0.25">
      <c r="B1" s="86" t="s">
        <v>76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</row>
    <row r="2" spans="1:167" ht="6" customHeight="1" x14ac:dyDescent="0.2"/>
    <row r="3" spans="1:167" s="1" customFormat="1" ht="12.75" customHeight="1" x14ac:dyDescent="0.2">
      <c r="A3" s="87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9"/>
      <c r="BF3" s="87" t="s">
        <v>70</v>
      </c>
      <c r="BG3" s="88"/>
      <c r="BH3" s="88"/>
      <c r="BI3" s="88"/>
      <c r="BJ3" s="88"/>
      <c r="BK3" s="88"/>
      <c r="BL3" s="88"/>
      <c r="BM3" s="88"/>
      <c r="BN3" s="88"/>
      <c r="BO3" s="89"/>
      <c r="BP3" s="96" t="s">
        <v>4</v>
      </c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8"/>
    </row>
    <row r="4" spans="1:167" s="1" customFormat="1" ht="113.25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2"/>
      <c r="BF4" s="93"/>
      <c r="BG4" s="94"/>
      <c r="BH4" s="94"/>
      <c r="BI4" s="94"/>
      <c r="BJ4" s="94"/>
      <c r="BK4" s="94"/>
      <c r="BL4" s="94"/>
      <c r="BM4" s="94"/>
      <c r="BN4" s="94"/>
      <c r="BO4" s="95"/>
      <c r="BP4" s="99" t="s">
        <v>13</v>
      </c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 t="s">
        <v>14</v>
      </c>
      <c r="CC4" s="99"/>
      <c r="CD4" s="99"/>
      <c r="CE4" s="99"/>
      <c r="CF4" s="99"/>
      <c r="CG4" s="99"/>
      <c r="CH4" s="99"/>
      <c r="CI4" s="99"/>
      <c r="CJ4" s="99"/>
      <c r="CK4" s="99" t="s">
        <v>5</v>
      </c>
      <c r="CL4" s="99"/>
      <c r="CM4" s="99"/>
      <c r="CN4" s="99"/>
      <c r="CO4" s="99"/>
      <c r="CP4" s="99"/>
      <c r="CQ4" s="99"/>
      <c r="CR4" s="99"/>
      <c r="CS4" s="99"/>
      <c r="CT4" s="99" t="s">
        <v>12</v>
      </c>
      <c r="CU4" s="99"/>
      <c r="CV4" s="99"/>
      <c r="CW4" s="99"/>
      <c r="CX4" s="99"/>
      <c r="CY4" s="99"/>
      <c r="CZ4" s="99"/>
      <c r="DA4" s="99"/>
      <c r="DB4" s="99"/>
      <c r="DC4" s="99" t="s">
        <v>6</v>
      </c>
      <c r="DD4" s="99"/>
      <c r="DE4" s="99"/>
      <c r="DF4" s="99"/>
      <c r="DG4" s="99"/>
      <c r="DH4" s="99"/>
      <c r="DI4" s="99"/>
      <c r="DJ4" s="99"/>
      <c r="DK4" s="99"/>
      <c r="DL4" s="99" t="s">
        <v>8</v>
      </c>
      <c r="DM4" s="99"/>
      <c r="DN4" s="99"/>
      <c r="DO4" s="99"/>
      <c r="DP4" s="99"/>
      <c r="DQ4" s="99"/>
      <c r="DR4" s="99"/>
      <c r="DS4" s="99"/>
      <c r="DT4" s="99"/>
      <c r="DU4" s="99"/>
      <c r="DV4" s="99" t="s">
        <v>7</v>
      </c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 t="s">
        <v>10</v>
      </c>
      <c r="EL4" s="99"/>
      <c r="EM4" s="99"/>
      <c r="EN4" s="99"/>
      <c r="EO4" s="99"/>
      <c r="EP4" s="99"/>
      <c r="EQ4" s="99"/>
      <c r="ER4" s="99"/>
      <c r="ES4" s="99"/>
      <c r="ET4" s="99" t="s">
        <v>11</v>
      </c>
      <c r="EU4" s="99"/>
      <c r="EV4" s="99"/>
      <c r="EW4" s="99"/>
      <c r="EX4" s="99"/>
      <c r="EY4" s="99"/>
      <c r="EZ4" s="99"/>
      <c r="FA4" s="99"/>
      <c r="FB4" s="99"/>
      <c r="FC4" s="99"/>
      <c r="FD4" s="99" t="s">
        <v>9</v>
      </c>
      <c r="FE4" s="99"/>
      <c r="FF4" s="99"/>
      <c r="FG4" s="99"/>
      <c r="FH4" s="99"/>
      <c r="FI4" s="99"/>
      <c r="FJ4" s="99"/>
      <c r="FK4" s="99"/>
    </row>
    <row r="5" spans="1:167" s="1" customFormat="1" ht="12" customHeight="1" x14ac:dyDescent="0.2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2"/>
      <c r="BF5" s="81">
        <v>1</v>
      </c>
      <c r="BG5" s="81"/>
      <c r="BH5" s="81"/>
      <c r="BI5" s="81"/>
      <c r="BJ5" s="81"/>
      <c r="BK5" s="81"/>
      <c r="BL5" s="81"/>
      <c r="BM5" s="81"/>
      <c r="BN5" s="81"/>
      <c r="BO5" s="81"/>
      <c r="BP5" s="81">
        <v>2</v>
      </c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>
        <v>3</v>
      </c>
      <c r="CC5" s="81"/>
      <c r="CD5" s="81"/>
      <c r="CE5" s="81"/>
      <c r="CF5" s="81"/>
      <c r="CG5" s="81"/>
      <c r="CH5" s="81"/>
      <c r="CI5" s="81"/>
      <c r="CJ5" s="81"/>
      <c r="CK5" s="81">
        <v>4</v>
      </c>
      <c r="CL5" s="81"/>
      <c r="CM5" s="81"/>
      <c r="CN5" s="81"/>
      <c r="CO5" s="81"/>
      <c r="CP5" s="81"/>
      <c r="CQ5" s="81"/>
      <c r="CR5" s="81"/>
      <c r="CS5" s="81"/>
      <c r="CT5" s="81">
        <v>5</v>
      </c>
      <c r="CU5" s="81"/>
      <c r="CV5" s="81"/>
      <c r="CW5" s="81"/>
      <c r="CX5" s="81"/>
      <c r="CY5" s="81"/>
      <c r="CZ5" s="81"/>
      <c r="DA5" s="81"/>
      <c r="DB5" s="81"/>
      <c r="DC5" s="81">
        <v>6</v>
      </c>
      <c r="DD5" s="81"/>
      <c r="DE5" s="81"/>
      <c r="DF5" s="81"/>
      <c r="DG5" s="81"/>
      <c r="DH5" s="81"/>
      <c r="DI5" s="81"/>
      <c r="DJ5" s="81"/>
      <c r="DK5" s="81"/>
      <c r="DL5" s="81">
        <v>7</v>
      </c>
      <c r="DM5" s="81"/>
      <c r="DN5" s="81"/>
      <c r="DO5" s="81"/>
      <c r="DP5" s="81"/>
      <c r="DQ5" s="81"/>
      <c r="DR5" s="81"/>
      <c r="DS5" s="81"/>
      <c r="DT5" s="81"/>
      <c r="DU5" s="81"/>
      <c r="DV5" s="81">
        <v>8</v>
      </c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>
        <v>9</v>
      </c>
      <c r="EL5" s="81"/>
      <c r="EM5" s="81"/>
      <c r="EN5" s="81"/>
      <c r="EO5" s="81"/>
      <c r="EP5" s="81"/>
      <c r="EQ5" s="81"/>
      <c r="ER5" s="81"/>
      <c r="ES5" s="81"/>
      <c r="ET5" s="81">
        <v>10</v>
      </c>
      <c r="EU5" s="81"/>
      <c r="EV5" s="81"/>
      <c r="EW5" s="81"/>
      <c r="EX5" s="81"/>
      <c r="EY5" s="81"/>
      <c r="EZ5" s="81"/>
      <c r="FA5" s="81"/>
      <c r="FB5" s="81"/>
      <c r="FC5" s="81"/>
      <c r="FD5" s="81">
        <v>11</v>
      </c>
      <c r="FE5" s="81"/>
      <c r="FF5" s="81"/>
      <c r="FG5" s="81"/>
      <c r="FH5" s="81"/>
      <c r="FI5" s="81"/>
      <c r="FJ5" s="81"/>
      <c r="FK5" s="81"/>
    </row>
    <row r="6" spans="1:167" ht="15" customHeight="1" x14ac:dyDescent="0.2">
      <c r="A6" s="6"/>
      <c r="B6" s="82" t="s">
        <v>59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3"/>
      <c r="BF6" s="60"/>
      <c r="BG6" s="61"/>
      <c r="BH6" s="61"/>
      <c r="BI6" s="61"/>
      <c r="BJ6" s="61"/>
      <c r="BK6" s="61"/>
      <c r="BL6" s="61"/>
      <c r="BM6" s="61"/>
      <c r="BN6" s="61"/>
      <c r="BO6" s="62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</row>
    <row r="7" spans="1:167" ht="15" customHeight="1" x14ac:dyDescent="0.2">
      <c r="A7" s="8"/>
      <c r="B7" s="84" t="s">
        <v>60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5"/>
      <c r="BF7" s="65"/>
      <c r="BG7" s="66"/>
      <c r="BH7" s="66"/>
      <c r="BI7" s="66"/>
      <c r="BJ7" s="66"/>
      <c r="BK7" s="66"/>
      <c r="BL7" s="66"/>
      <c r="BM7" s="66"/>
      <c r="BN7" s="66"/>
      <c r="BO7" s="67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</row>
    <row r="8" spans="1:167" ht="15" customHeight="1" x14ac:dyDescent="0.2">
      <c r="A8" s="6"/>
      <c r="B8" s="71" t="s">
        <v>61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5">
        <v>4207097.2437698068</v>
      </c>
      <c r="BG8" s="66"/>
      <c r="BH8" s="66"/>
      <c r="BI8" s="66"/>
      <c r="BJ8" s="66"/>
      <c r="BK8" s="66"/>
      <c r="BL8" s="66"/>
      <c r="BM8" s="66"/>
      <c r="BN8" s="66"/>
      <c r="BO8" s="67"/>
      <c r="BP8" s="56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8"/>
      <c r="CB8" s="60">
        <v>20412.654937143052</v>
      </c>
      <c r="CC8" s="61"/>
      <c r="CD8" s="61"/>
      <c r="CE8" s="61"/>
      <c r="CF8" s="61"/>
      <c r="CG8" s="61"/>
      <c r="CH8" s="61"/>
      <c r="CI8" s="61"/>
      <c r="CJ8" s="62"/>
      <c r="CK8" s="60">
        <v>301701.93623787793</v>
      </c>
      <c r="CL8" s="61"/>
      <c r="CM8" s="61"/>
      <c r="CN8" s="61"/>
      <c r="CO8" s="61"/>
      <c r="CP8" s="61"/>
      <c r="CQ8" s="61"/>
      <c r="CR8" s="61"/>
      <c r="CS8" s="62"/>
      <c r="CT8" s="60">
        <v>94815.786105534906</v>
      </c>
      <c r="CU8" s="61"/>
      <c r="CV8" s="61"/>
      <c r="CW8" s="61"/>
      <c r="CX8" s="61"/>
      <c r="CY8" s="61"/>
      <c r="CZ8" s="61"/>
      <c r="DA8" s="61"/>
      <c r="DB8" s="62"/>
      <c r="DC8" s="60">
        <v>59291.322739075003</v>
      </c>
      <c r="DD8" s="61"/>
      <c r="DE8" s="61"/>
      <c r="DF8" s="61"/>
      <c r="DG8" s="61"/>
      <c r="DH8" s="61"/>
      <c r="DI8" s="61"/>
      <c r="DJ8" s="61"/>
      <c r="DK8" s="62"/>
      <c r="DL8" s="56"/>
      <c r="DM8" s="57"/>
      <c r="DN8" s="57"/>
      <c r="DO8" s="57"/>
      <c r="DP8" s="57"/>
      <c r="DQ8" s="57"/>
      <c r="DR8" s="57"/>
      <c r="DS8" s="57"/>
      <c r="DT8" s="57"/>
      <c r="DU8" s="58"/>
      <c r="DV8" s="56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8"/>
      <c r="EK8" s="56"/>
      <c r="EL8" s="57"/>
      <c r="EM8" s="57"/>
      <c r="EN8" s="57"/>
      <c r="EO8" s="57"/>
      <c r="EP8" s="57"/>
      <c r="EQ8" s="57"/>
      <c r="ER8" s="57"/>
      <c r="ES8" s="58"/>
      <c r="ET8" s="60">
        <v>44.703140477508327</v>
      </c>
      <c r="EU8" s="61"/>
      <c r="EV8" s="61"/>
      <c r="EW8" s="61"/>
      <c r="EX8" s="61"/>
      <c r="EY8" s="61"/>
      <c r="EZ8" s="61"/>
      <c r="FA8" s="61"/>
      <c r="FB8" s="61"/>
      <c r="FC8" s="62"/>
      <c r="FD8" s="60">
        <f>BF8-CB8-CK8-CT8-DC8-ET8</f>
        <v>3730830.8406096986</v>
      </c>
      <c r="FE8" s="61"/>
      <c r="FF8" s="61"/>
      <c r="FG8" s="61"/>
      <c r="FH8" s="61"/>
      <c r="FI8" s="61"/>
      <c r="FJ8" s="61"/>
      <c r="FK8" s="62"/>
    </row>
    <row r="9" spans="1:167" ht="15" customHeight="1" x14ac:dyDescent="0.2">
      <c r="A9" s="6"/>
      <c r="B9" s="71" t="s">
        <v>62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65"/>
      <c r="BG9" s="66"/>
      <c r="BH9" s="66"/>
      <c r="BI9" s="66"/>
      <c r="BJ9" s="66"/>
      <c r="BK9" s="66"/>
      <c r="BL9" s="66"/>
      <c r="BM9" s="66"/>
      <c r="BN9" s="66"/>
      <c r="BO9" s="67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6"/>
      <c r="CC9" s="57"/>
      <c r="CD9" s="57"/>
      <c r="CE9" s="57"/>
      <c r="CF9" s="57"/>
      <c r="CG9" s="57"/>
      <c r="CH9" s="57"/>
      <c r="CI9" s="57"/>
      <c r="CJ9" s="58"/>
      <c r="CK9" s="56"/>
      <c r="CL9" s="57"/>
      <c r="CM9" s="57"/>
      <c r="CN9" s="57"/>
      <c r="CO9" s="57"/>
      <c r="CP9" s="57"/>
      <c r="CQ9" s="57"/>
      <c r="CR9" s="57"/>
      <c r="CS9" s="58"/>
      <c r="CT9" s="56"/>
      <c r="CU9" s="57"/>
      <c r="CV9" s="57"/>
      <c r="CW9" s="57"/>
      <c r="CX9" s="57"/>
      <c r="CY9" s="57"/>
      <c r="CZ9" s="57"/>
      <c r="DA9" s="57"/>
      <c r="DB9" s="58"/>
      <c r="DC9" s="56"/>
      <c r="DD9" s="57"/>
      <c r="DE9" s="57"/>
      <c r="DF9" s="57"/>
      <c r="DG9" s="57"/>
      <c r="DH9" s="57"/>
      <c r="DI9" s="57"/>
      <c r="DJ9" s="57"/>
      <c r="DK9" s="58"/>
      <c r="DL9" s="56"/>
      <c r="DM9" s="57"/>
      <c r="DN9" s="57"/>
      <c r="DO9" s="57"/>
      <c r="DP9" s="57"/>
      <c r="DQ9" s="57"/>
      <c r="DR9" s="57"/>
      <c r="DS9" s="57"/>
      <c r="DT9" s="57"/>
      <c r="DU9" s="58"/>
      <c r="DV9" s="56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8"/>
      <c r="EK9" s="56"/>
      <c r="EL9" s="57"/>
      <c r="EM9" s="57"/>
      <c r="EN9" s="57"/>
      <c r="EO9" s="57"/>
      <c r="EP9" s="57"/>
      <c r="EQ9" s="57"/>
      <c r="ER9" s="57"/>
      <c r="ES9" s="58"/>
      <c r="ET9" s="78"/>
      <c r="EU9" s="79"/>
      <c r="EV9" s="79"/>
      <c r="EW9" s="79"/>
      <c r="EX9" s="79"/>
      <c r="EY9" s="79"/>
      <c r="EZ9" s="79"/>
      <c r="FA9" s="79"/>
      <c r="FB9" s="79"/>
      <c r="FC9" s="80"/>
      <c r="FD9" s="56"/>
      <c r="FE9" s="57"/>
      <c r="FF9" s="57"/>
      <c r="FG9" s="57"/>
      <c r="FH9" s="57"/>
      <c r="FI9" s="57"/>
      <c r="FJ9" s="57"/>
      <c r="FK9" s="58"/>
    </row>
    <row r="10" spans="1:167" ht="15" customHeight="1" x14ac:dyDescent="0.2">
      <c r="A10" s="6"/>
      <c r="B10" s="73" t="s">
        <v>63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4"/>
      <c r="BF10" s="65"/>
      <c r="BG10" s="66"/>
      <c r="BH10" s="66"/>
      <c r="BI10" s="66"/>
      <c r="BJ10" s="66"/>
      <c r="BK10" s="66"/>
      <c r="BL10" s="66"/>
      <c r="BM10" s="66"/>
      <c r="BN10" s="66"/>
      <c r="BO10" s="67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75"/>
      <c r="CC10" s="76"/>
      <c r="CD10" s="76"/>
      <c r="CE10" s="76"/>
      <c r="CF10" s="76"/>
      <c r="CG10" s="76"/>
      <c r="CH10" s="76"/>
      <c r="CI10" s="76"/>
      <c r="CJ10" s="77"/>
      <c r="CK10" s="68"/>
      <c r="CL10" s="69"/>
      <c r="CM10" s="69"/>
      <c r="CN10" s="69"/>
      <c r="CO10" s="69"/>
      <c r="CP10" s="69"/>
      <c r="CQ10" s="69"/>
      <c r="CR10" s="69"/>
      <c r="CS10" s="70"/>
      <c r="CT10" s="56"/>
      <c r="CU10" s="57"/>
      <c r="CV10" s="57"/>
      <c r="CW10" s="57"/>
      <c r="CX10" s="57"/>
      <c r="CY10" s="57"/>
      <c r="CZ10" s="57"/>
      <c r="DA10" s="57"/>
      <c r="DB10" s="58"/>
      <c r="DC10" s="56"/>
      <c r="DD10" s="57"/>
      <c r="DE10" s="57"/>
      <c r="DF10" s="57"/>
      <c r="DG10" s="57"/>
      <c r="DH10" s="57"/>
      <c r="DI10" s="57"/>
      <c r="DJ10" s="57"/>
      <c r="DK10" s="58"/>
      <c r="DL10" s="56"/>
      <c r="DM10" s="57"/>
      <c r="DN10" s="57"/>
      <c r="DO10" s="57"/>
      <c r="DP10" s="57"/>
      <c r="DQ10" s="57"/>
      <c r="DR10" s="57"/>
      <c r="DS10" s="57"/>
      <c r="DT10" s="57"/>
      <c r="DU10" s="58"/>
      <c r="DV10" s="56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8"/>
      <c r="EK10" s="56"/>
      <c r="EL10" s="57"/>
      <c r="EM10" s="57"/>
      <c r="EN10" s="57"/>
      <c r="EO10" s="57"/>
      <c r="EP10" s="57"/>
      <c r="EQ10" s="57"/>
      <c r="ER10" s="57"/>
      <c r="ES10" s="58"/>
      <c r="ET10" s="56"/>
      <c r="EU10" s="57"/>
      <c r="EV10" s="57"/>
      <c r="EW10" s="57"/>
      <c r="EX10" s="57"/>
      <c r="EY10" s="57"/>
      <c r="EZ10" s="57"/>
      <c r="FA10" s="57"/>
      <c r="FB10" s="57"/>
      <c r="FC10" s="58"/>
      <c r="FD10" s="60"/>
      <c r="FE10" s="61"/>
      <c r="FF10" s="61"/>
      <c r="FG10" s="61"/>
      <c r="FH10" s="61"/>
      <c r="FI10" s="61"/>
      <c r="FJ10" s="61"/>
      <c r="FK10" s="62"/>
    </row>
    <row r="11" spans="1:167" ht="27.75" customHeight="1" x14ac:dyDescent="0.2">
      <c r="A11" s="6"/>
      <c r="B11" s="71" t="s">
        <v>64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65"/>
      <c r="BG11" s="66"/>
      <c r="BH11" s="66"/>
      <c r="BI11" s="66"/>
      <c r="BJ11" s="66"/>
      <c r="BK11" s="66"/>
      <c r="BL11" s="66"/>
      <c r="BM11" s="66"/>
      <c r="BN11" s="66"/>
      <c r="BO11" s="67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6"/>
      <c r="CC11" s="57"/>
      <c r="CD11" s="57"/>
      <c r="CE11" s="57"/>
      <c r="CF11" s="57"/>
      <c r="CG11" s="57"/>
      <c r="CH11" s="57"/>
      <c r="CI11" s="57"/>
      <c r="CJ11" s="58"/>
      <c r="CK11" s="56"/>
      <c r="CL11" s="57"/>
      <c r="CM11" s="57"/>
      <c r="CN11" s="57"/>
      <c r="CO11" s="57"/>
      <c r="CP11" s="57"/>
      <c r="CQ11" s="57"/>
      <c r="CR11" s="57"/>
      <c r="CS11" s="58"/>
      <c r="CT11" s="56"/>
      <c r="CU11" s="57"/>
      <c r="CV11" s="57"/>
      <c r="CW11" s="57"/>
      <c r="CX11" s="57"/>
      <c r="CY11" s="57"/>
      <c r="CZ11" s="57"/>
      <c r="DA11" s="57"/>
      <c r="DB11" s="58"/>
      <c r="DC11" s="56"/>
      <c r="DD11" s="57"/>
      <c r="DE11" s="57"/>
      <c r="DF11" s="57"/>
      <c r="DG11" s="57"/>
      <c r="DH11" s="57"/>
      <c r="DI11" s="57"/>
      <c r="DJ11" s="57"/>
      <c r="DK11" s="58"/>
      <c r="DL11" s="56"/>
      <c r="DM11" s="57"/>
      <c r="DN11" s="57"/>
      <c r="DO11" s="57"/>
      <c r="DP11" s="57"/>
      <c r="DQ11" s="57"/>
      <c r="DR11" s="57"/>
      <c r="DS11" s="57"/>
      <c r="DT11" s="57"/>
      <c r="DU11" s="58"/>
      <c r="DV11" s="56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8"/>
      <c r="EK11" s="56"/>
      <c r="EL11" s="57"/>
      <c r="EM11" s="57"/>
      <c r="EN11" s="57"/>
      <c r="EO11" s="57"/>
      <c r="EP11" s="57"/>
      <c r="EQ11" s="57"/>
      <c r="ER11" s="57"/>
      <c r="ES11" s="58"/>
      <c r="ET11" s="56"/>
      <c r="EU11" s="57"/>
      <c r="EV11" s="57"/>
      <c r="EW11" s="57"/>
      <c r="EX11" s="57"/>
      <c r="EY11" s="57"/>
      <c r="EZ11" s="57"/>
      <c r="FA11" s="57"/>
      <c r="FB11" s="57"/>
      <c r="FC11" s="58"/>
      <c r="FD11" s="56"/>
      <c r="FE11" s="57"/>
      <c r="FF11" s="57"/>
      <c r="FG11" s="57"/>
      <c r="FH11" s="57"/>
      <c r="FI11" s="57"/>
      <c r="FJ11" s="57"/>
      <c r="FK11" s="58"/>
    </row>
    <row r="12" spans="1:167" ht="15" customHeight="1" x14ac:dyDescent="0.2">
      <c r="A12" s="6"/>
      <c r="B12" s="71" t="s">
        <v>65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65"/>
      <c r="BG12" s="66"/>
      <c r="BH12" s="66"/>
      <c r="BI12" s="66"/>
      <c r="BJ12" s="66"/>
      <c r="BK12" s="66"/>
      <c r="BL12" s="66"/>
      <c r="BM12" s="66"/>
      <c r="BN12" s="66"/>
      <c r="BO12" s="67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6"/>
      <c r="CC12" s="57"/>
      <c r="CD12" s="57"/>
      <c r="CE12" s="57"/>
      <c r="CF12" s="57"/>
      <c r="CG12" s="57"/>
      <c r="CH12" s="57"/>
      <c r="CI12" s="57"/>
      <c r="CJ12" s="58"/>
      <c r="CK12" s="56"/>
      <c r="CL12" s="57"/>
      <c r="CM12" s="57"/>
      <c r="CN12" s="57"/>
      <c r="CO12" s="57"/>
      <c r="CP12" s="57"/>
      <c r="CQ12" s="57"/>
      <c r="CR12" s="57"/>
      <c r="CS12" s="58"/>
      <c r="CT12" s="56"/>
      <c r="CU12" s="57"/>
      <c r="CV12" s="57"/>
      <c r="CW12" s="57"/>
      <c r="CX12" s="57"/>
      <c r="CY12" s="57"/>
      <c r="CZ12" s="57"/>
      <c r="DA12" s="57"/>
      <c r="DB12" s="58"/>
      <c r="DC12" s="56"/>
      <c r="DD12" s="57"/>
      <c r="DE12" s="57"/>
      <c r="DF12" s="57"/>
      <c r="DG12" s="57"/>
      <c r="DH12" s="57"/>
      <c r="DI12" s="57"/>
      <c r="DJ12" s="57"/>
      <c r="DK12" s="58"/>
      <c r="DL12" s="56"/>
      <c r="DM12" s="57"/>
      <c r="DN12" s="57"/>
      <c r="DO12" s="57"/>
      <c r="DP12" s="57"/>
      <c r="DQ12" s="57"/>
      <c r="DR12" s="57"/>
      <c r="DS12" s="57"/>
      <c r="DT12" s="57"/>
      <c r="DU12" s="58"/>
      <c r="DV12" s="56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8"/>
      <c r="EK12" s="56"/>
      <c r="EL12" s="57"/>
      <c r="EM12" s="57"/>
      <c r="EN12" s="57"/>
      <c r="EO12" s="57"/>
      <c r="EP12" s="57"/>
      <c r="EQ12" s="57"/>
      <c r="ER12" s="57"/>
      <c r="ES12" s="58"/>
      <c r="ET12" s="56"/>
      <c r="EU12" s="57"/>
      <c r="EV12" s="57"/>
      <c r="EW12" s="57"/>
      <c r="EX12" s="57"/>
      <c r="EY12" s="57"/>
      <c r="EZ12" s="57"/>
      <c r="FA12" s="57"/>
      <c r="FB12" s="57"/>
      <c r="FC12" s="58"/>
      <c r="FD12" s="56"/>
      <c r="FE12" s="57"/>
      <c r="FF12" s="57"/>
      <c r="FG12" s="57"/>
      <c r="FH12" s="57"/>
      <c r="FI12" s="57"/>
      <c r="FJ12" s="57"/>
      <c r="FK12" s="58"/>
    </row>
    <row r="13" spans="1:167" ht="15" customHeight="1" x14ac:dyDescent="0.2">
      <c r="A13" s="7"/>
      <c r="B13" s="63" t="s">
        <v>66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65">
        <f>BF10+BF8</f>
        <v>4207097.2437698068</v>
      </c>
      <c r="BG13" s="66"/>
      <c r="BH13" s="66"/>
      <c r="BI13" s="66"/>
      <c r="BJ13" s="66"/>
      <c r="BK13" s="66"/>
      <c r="BL13" s="66"/>
      <c r="BM13" s="66"/>
      <c r="BN13" s="66"/>
      <c r="BO13" s="67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60">
        <f>CB8+CB10</f>
        <v>20412.654937143052</v>
      </c>
      <c r="CC13" s="61"/>
      <c r="CD13" s="61"/>
      <c r="CE13" s="61"/>
      <c r="CF13" s="61"/>
      <c r="CG13" s="61"/>
      <c r="CH13" s="61"/>
      <c r="CI13" s="61"/>
      <c r="CJ13" s="62"/>
      <c r="CK13" s="68">
        <f>CK8+CK10</f>
        <v>301701.93623787793</v>
      </c>
      <c r="CL13" s="69"/>
      <c r="CM13" s="69"/>
      <c r="CN13" s="69"/>
      <c r="CO13" s="69"/>
      <c r="CP13" s="69"/>
      <c r="CQ13" s="69"/>
      <c r="CR13" s="69"/>
      <c r="CS13" s="70"/>
      <c r="CT13" s="60">
        <f>CT8+CT10</f>
        <v>94815.786105534906</v>
      </c>
      <c r="CU13" s="61"/>
      <c r="CV13" s="61"/>
      <c r="CW13" s="61"/>
      <c r="CX13" s="61"/>
      <c r="CY13" s="61"/>
      <c r="CZ13" s="61"/>
      <c r="DA13" s="61"/>
      <c r="DB13" s="62"/>
      <c r="DC13" s="60">
        <f>DC8+DC10</f>
        <v>59291.322739075003</v>
      </c>
      <c r="DD13" s="61"/>
      <c r="DE13" s="61"/>
      <c r="DF13" s="61"/>
      <c r="DG13" s="61"/>
      <c r="DH13" s="61"/>
      <c r="DI13" s="61"/>
      <c r="DJ13" s="61"/>
      <c r="DK13" s="62"/>
      <c r="DL13" s="56"/>
      <c r="DM13" s="57"/>
      <c r="DN13" s="57"/>
      <c r="DO13" s="57"/>
      <c r="DP13" s="57"/>
      <c r="DQ13" s="57"/>
      <c r="DR13" s="57"/>
      <c r="DS13" s="57"/>
      <c r="DT13" s="57"/>
      <c r="DU13" s="58"/>
      <c r="DV13" s="56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8"/>
      <c r="EK13" s="56"/>
      <c r="EL13" s="57"/>
      <c r="EM13" s="57"/>
      <c r="EN13" s="57"/>
      <c r="EO13" s="57"/>
      <c r="EP13" s="57"/>
      <c r="EQ13" s="57"/>
      <c r="ER13" s="57"/>
      <c r="ES13" s="58"/>
      <c r="ET13" s="60">
        <f>ET8+ET10</f>
        <v>44.703140477508327</v>
      </c>
      <c r="EU13" s="61"/>
      <c r="EV13" s="61"/>
      <c r="EW13" s="61"/>
      <c r="EX13" s="61"/>
      <c r="EY13" s="61"/>
      <c r="EZ13" s="61"/>
      <c r="FA13" s="61"/>
      <c r="FB13" s="61"/>
      <c r="FC13" s="62"/>
      <c r="FD13" s="60">
        <f>FD8+FD10</f>
        <v>3730830.8406096986</v>
      </c>
      <c r="FE13" s="61"/>
      <c r="FF13" s="61"/>
      <c r="FG13" s="61"/>
      <c r="FH13" s="61"/>
      <c r="FI13" s="61"/>
      <c r="FJ13" s="61"/>
      <c r="FK13" s="62"/>
    </row>
    <row r="14" spans="1:167" ht="15" customHeight="1" x14ac:dyDescent="0.2">
      <c r="A14" s="6"/>
      <c r="B14" s="63" t="s">
        <v>1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4"/>
      <c r="BF14" s="60"/>
      <c r="BG14" s="61"/>
      <c r="BH14" s="61"/>
      <c r="BI14" s="61"/>
      <c r="BJ14" s="61"/>
      <c r="BK14" s="61"/>
      <c r="BL14" s="61"/>
      <c r="BM14" s="61"/>
      <c r="BN14" s="61"/>
      <c r="BO14" s="62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</row>
    <row r="22" spans="87:87" x14ac:dyDescent="0.2">
      <c r="CI22" s="29"/>
    </row>
  </sheetData>
  <customSheetViews>
    <customSheetView guid="{A590CA9F-4ED2-47E8-BB1F-E45D47D0C446}" showPageBreaks="1" printArea="1" hiddenColumns="1" topLeftCell="A4">
      <selection activeCell="CB8" sqref="CB8:CJ8"/>
      <pageMargins left="0.39370078740157483" right="0.31496062992125984" top="0.78740157480314965" bottom="0.39370078740157483" header="0.19685039370078741" footer="0.19685039370078741"/>
      <pageSetup paperSize="9" orientation="landscape" r:id="rId1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9816A9AC-48EB-4C88-BF54-8086E4E0B9E3}" hiddenColumns="1">
      <selection activeCell="ET9" sqref="ET9:FC9"/>
      <pageMargins left="0.39370078740157483" right="0.31496062992125984" top="0.78740157480314965" bottom="0.39370078740157483" header="0.19685039370078741" footer="0.19685039370078741"/>
      <pageSetup paperSize="9" orientation="landscape" r:id="rId2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094EA08C-2CC3-4321-A59D-DD62E7C95D3B}" hiddenColumns="1">
      <selection activeCell="BF8" sqref="BF8:BO8"/>
      <pageMargins left="0.39370078740157483" right="0.31496062992125984" top="0.78740157480314965" bottom="0.39370078740157483" header="0.19685039370078741" footer="0.19685039370078741"/>
      <pageSetup paperSize="9" orientation="landscape" r:id="rId3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80023869-B757-404D-8A6A-7EA6536690D3}" showPageBreaks="1" printArea="1" hiddenColumns="1" topLeftCell="A4">
      <selection activeCell="ET8" sqref="ET8:FC8"/>
      <pageMargins left="0.39370078740157483" right="0.31496062992125984" top="0.78740157480314965" bottom="0.39370078740157483" header="0.19685039370078741" footer="0.19685039370078741"/>
      <pageSetup paperSize="9" orientation="landscape" r:id="rId4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6A1AB8FC-7742-4167-9A27-9DE13B649729}" showPageBreaks="1" printArea="1" hiddenColumns="1">
      <selection activeCell="CB8" sqref="CB8:CJ8"/>
      <pageMargins left="0.39370078740157483" right="0.31496062992125984" top="0.78740157480314965" bottom="0.39370078740157483" header="0.19685039370078741" footer="0.19685039370078741"/>
      <pageSetup paperSize="9" orientation="landscape" r:id="rId5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</customSheetViews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DL5:DU5"/>
    <mergeCell ref="DV5:EJ5"/>
    <mergeCell ref="EK5:ES5"/>
    <mergeCell ref="ET5:FC5"/>
    <mergeCell ref="BF5:BO5"/>
    <mergeCell ref="BP5:CA5"/>
    <mergeCell ref="CB5:CJ5"/>
    <mergeCell ref="CK5:CS5"/>
    <mergeCell ref="CT5:DB5"/>
    <mergeCell ref="DC5:DK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B9:BE9"/>
    <mergeCell ref="BF9:BO9"/>
    <mergeCell ref="BP9:CA9"/>
    <mergeCell ref="CB9:CJ9"/>
    <mergeCell ref="CK9:CS9"/>
    <mergeCell ref="CT9:DB9"/>
    <mergeCell ref="DC9:DK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DL9:DU9"/>
    <mergeCell ref="DV9:EJ9"/>
    <mergeCell ref="EK9:ES9"/>
    <mergeCell ref="ET9:FC9"/>
    <mergeCell ref="EK10:ES10"/>
    <mergeCell ref="ET10:FC10"/>
    <mergeCell ref="FD10:FK10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B13:BE13"/>
    <mergeCell ref="BF13:BO13"/>
    <mergeCell ref="BP13:CA13"/>
    <mergeCell ref="CB13:CJ13"/>
    <mergeCell ref="CK13:CS13"/>
    <mergeCell ref="CT13:DB13"/>
    <mergeCell ref="DC13:DK13"/>
    <mergeCell ref="B14:BE14"/>
    <mergeCell ref="BF14:BO14"/>
    <mergeCell ref="DL13:DU13"/>
    <mergeCell ref="DV13:EJ13"/>
    <mergeCell ref="EK14:ES14"/>
    <mergeCell ref="ET14:FC14"/>
    <mergeCell ref="FD14:FK14"/>
    <mergeCell ref="EK13:ES13"/>
    <mergeCell ref="ET13:FC13"/>
    <mergeCell ref="FD13:FK13"/>
    <mergeCell ref="BP14:CA14"/>
    <mergeCell ref="CB14:CJ14"/>
    <mergeCell ref="CK14:CS14"/>
    <mergeCell ref="CT14:DB14"/>
    <mergeCell ref="DL14:DU14"/>
    <mergeCell ref="DV14:EJ14"/>
    <mergeCell ref="DC14:DK14"/>
  </mergeCells>
  <pageMargins left="0.39370078740157483" right="0.31496062992125984" top="0.78740157480314965" bottom="0.39370078740157483" header="0.19685039370078741" footer="0.19685039370078741"/>
  <pageSetup paperSize="9" orientation="landscape" r:id="rId6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2"/>
  <sheetViews>
    <sheetView topLeftCell="A4" zoomScaleNormal="100" zoomScaleSheetLayoutView="100" workbookViewId="0">
      <pane xSplit="90" ySplit="6" topLeftCell="CM10" activePane="bottomRight" state="frozen"/>
      <selection activeCell="A4" sqref="A4"/>
      <selection pane="topRight" activeCell="CM4" sqref="CM4"/>
      <selection pane="bottomLeft" activeCell="A10" sqref="A10"/>
      <selection pane="bottomRight" activeCell="DH9" sqref="DH9"/>
    </sheetView>
  </sheetViews>
  <sheetFormatPr defaultColWidth="0.85546875" defaultRowHeight="15" x14ac:dyDescent="0.25"/>
  <cols>
    <col min="1" max="106" width="0.85546875" style="2"/>
    <col min="107" max="107" width="1.28515625" style="2" customWidth="1"/>
    <col min="108" max="108" width="0.7109375" style="2" hidden="1" customWidth="1"/>
    <col min="109" max="109" width="0.85546875" style="2" hidden="1" customWidth="1"/>
    <col min="110" max="110" width="13.42578125" style="20" hidden="1" customWidth="1"/>
    <col min="111" max="128" width="10.140625" style="2" customWidth="1"/>
    <col min="129" max="16384" width="0.85546875" style="2"/>
  </cols>
  <sheetData>
    <row r="1" spans="1:111" x14ac:dyDescent="0.25">
      <c r="DD1" s="3" t="s">
        <v>0</v>
      </c>
    </row>
    <row r="3" spans="1:111" s="12" customFormat="1" ht="15.75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F3" s="21"/>
    </row>
    <row r="4" spans="1:111" s="12" customFormat="1" ht="15.75" x14ac:dyDescent="0.25">
      <c r="A4" s="47" t="s">
        <v>16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F4" s="21"/>
    </row>
    <row r="5" spans="1:111" s="12" customFormat="1" ht="15.75" x14ac:dyDescent="0.25">
      <c r="A5" s="47" t="s">
        <v>17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F5" s="21"/>
    </row>
    <row r="7" spans="1:111" s="4" customFormat="1" ht="15" customHeight="1" x14ac:dyDescent="0.25">
      <c r="A7" s="48" t="s">
        <v>18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F7" s="20"/>
    </row>
    <row r="9" spans="1:111" s="9" customFormat="1" ht="45.75" customHeight="1" x14ac:dyDescent="0.2">
      <c r="A9" s="49" t="s">
        <v>19</v>
      </c>
      <c r="B9" s="49"/>
      <c r="C9" s="49"/>
      <c r="D9" s="49"/>
      <c r="E9" s="49"/>
      <c r="F9" s="49"/>
      <c r="G9" s="49"/>
      <c r="H9" s="49"/>
      <c r="I9" s="50" t="s">
        <v>58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2"/>
      <c r="BW9" s="49" t="s">
        <v>20</v>
      </c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34" t="s">
        <v>73</v>
      </c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6"/>
      <c r="DD9" s="15"/>
      <c r="DF9" s="22"/>
      <c r="DG9" s="25"/>
    </row>
    <row r="10" spans="1:111" s="10" customFormat="1" ht="1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13"/>
      <c r="J10" s="44" t="s">
        <v>24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5"/>
      <c r="BW10" s="40" t="s">
        <v>23</v>
      </c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53">
        <v>11866126.748045638</v>
      </c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5"/>
      <c r="DD10" s="15"/>
      <c r="DF10" s="23" t="s">
        <v>71</v>
      </c>
      <c r="DG10" s="28"/>
    </row>
    <row r="11" spans="1:111" s="10" customFormat="1" ht="15" customHeight="1" x14ac:dyDescent="0.2">
      <c r="A11" s="30" t="s">
        <v>22</v>
      </c>
      <c r="B11" s="30"/>
      <c r="C11" s="30"/>
      <c r="D11" s="30"/>
      <c r="E11" s="30"/>
      <c r="F11" s="30"/>
      <c r="G11" s="30"/>
      <c r="H11" s="30"/>
      <c r="I11" s="11"/>
      <c r="J11" s="31" t="s">
        <v>67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2"/>
      <c r="BW11" s="33" t="s">
        <v>23</v>
      </c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4">
        <v>3643299.8385145809</v>
      </c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6"/>
      <c r="DD11" s="15"/>
      <c r="DF11" s="24" t="s">
        <v>72</v>
      </c>
      <c r="DG11" s="28"/>
    </row>
    <row r="12" spans="1:111" s="10" customFormat="1" ht="15" customHeight="1" x14ac:dyDescent="0.2">
      <c r="A12" s="30" t="s">
        <v>25</v>
      </c>
      <c r="B12" s="30"/>
      <c r="C12" s="30"/>
      <c r="D12" s="30"/>
      <c r="E12" s="30"/>
      <c r="F12" s="30"/>
      <c r="G12" s="30"/>
      <c r="H12" s="30"/>
      <c r="I12" s="11"/>
      <c r="J12" s="31" t="s">
        <v>69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2"/>
      <c r="BW12" s="33" t="s">
        <v>23</v>
      </c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4">
        <f>CM10-CM11-CM13</f>
        <v>3725089.2513446668</v>
      </c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6"/>
      <c r="DD12" s="15"/>
      <c r="DF12" s="24"/>
      <c r="DG12" s="26"/>
    </row>
    <row r="13" spans="1:111" s="10" customFormat="1" ht="15" customHeight="1" x14ac:dyDescent="0.2">
      <c r="A13" s="30" t="s">
        <v>26</v>
      </c>
      <c r="B13" s="30"/>
      <c r="C13" s="30"/>
      <c r="D13" s="30"/>
      <c r="E13" s="30"/>
      <c r="F13" s="30"/>
      <c r="G13" s="30"/>
      <c r="H13" s="30"/>
      <c r="I13" s="11"/>
      <c r="J13" s="31" t="s">
        <v>68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2"/>
      <c r="BW13" s="33" t="s">
        <v>23</v>
      </c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4">
        <v>4497737.6581863901</v>
      </c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6"/>
      <c r="DD13" s="15"/>
      <c r="DF13" s="24" t="s">
        <v>72</v>
      </c>
      <c r="DG13" s="26"/>
    </row>
    <row r="14" spans="1:111" s="10" customFormat="1" ht="10.5" customHeight="1" x14ac:dyDescent="0.2">
      <c r="A14" s="30"/>
      <c r="B14" s="30"/>
      <c r="C14" s="30"/>
      <c r="D14" s="30"/>
      <c r="E14" s="30"/>
      <c r="F14" s="30"/>
      <c r="G14" s="30"/>
      <c r="H14" s="30"/>
      <c r="I14" s="1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2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4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6"/>
      <c r="DD14" s="15"/>
      <c r="DF14" s="24"/>
      <c r="DG14" s="26"/>
    </row>
    <row r="15" spans="1:111" s="10" customFormat="1" ht="30.75" customHeight="1" x14ac:dyDescent="0.2">
      <c r="A15" s="46" t="s">
        <v>27</v>
      </c>
      <c r="B15" s="46"/>
      <c r="C15" s="46"/>
      <c r="D15" s="46"/>
      <c r="E15" s="46"/>
      <c r="F15" s="46"/>
      <c r="G15" s="46"/>
      <c r="H15" s="46"/>
      <c r="I15" s="13"/>
      <c r="J15" s="44" t="s">
        <v>28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5"/>
      <c r="BW15" s="40" t="s">
        <v>23</v>
      </c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53">
        <v>12007414.411810303</v>
      </c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5"/>
      <c r="DD15" s="16"/>
      <c r="DF15" s="23" t="s">
        <v>71</v>
      </c>
      <c r="DG15" s="28"/>
    </row>
    <row r="16" spans="1:111" s="10" customFormat="1" ht="15" customHeight="1" x14ac:dyDescent="0.2">
      <c r="A16" s="37" t="s">
        <v>29</v>
      </c>
      <c r="B16" s="38"/>
      <c r="C16" s="38"/>
      <c r="D16" s="38"/>
      <c r="E16" s="38"/>
      <c r="F16" s="38"/>
      <c r="G16" s="38"/>
      <c r="H16" s="39"/>
      <c r="I16" s="11"/>
      <c r="J16" s="31" t="s">
        <v>67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2"/>
      <c r="BW16" s="33" t="s">
        <v>23</v>
      </c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4">
        <f>$CM$15*'стр.1 (2021)'!CM16:DC16/'стр.1 (2021)'!$CM$15:$DC$15</f>
        <v>5221283.1214061817</v>
      </c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6"/>
      <c r="DD16" s="15">
        <v>0</v>
      </c>
      <c r="DF16" s="24"/>
      <c r="DG16" s="27"/>
    </row>
    <row r="17" spans="1:111" s="10" customFormat="1" ht="15" customHeight="1" x14ac:dyDescent="0.2">
      <c r="A17" s="37" t="s">
        <v>30</v>
      </c>
      <c r="B17" s="38"/>
      <c r="C17" s="38"/>
      <c r="D17" s="38"/>
      <c r="E17" s="38"/>
      <c r="F17" s="38"/>
      <c r="G17" s="38"/>
      <c r="H17" s="39"/>
      <c r="I17" s="11"/>
      <c r="J17" s="31" t="s">
        <v>69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2"/>
      <c r="BW17" s="33" t="s">
        <v>23</v>
      </c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4">
        <f>$CM$15*'стр.1 (2021)'!CM17:DC17/'стр.1 (2021)'!$CM$15:$DC$15</f>
        <v>3411688.8704433623</v>
      </c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6"/>
      <c r="DD17" s="15">
        <v>0</v>
      </c>
      <c r="DF17" s="24"/>
    </row>
    <row r="18" spans="1:111" s="10" customFormat="1" ht="15" customHeight="1" x14ac:dyDescent="0.2">
      <c r="A18" s="37" t="s">
        <v>31</v>
      </c>
      <c r="B18" s="38"/>
      <c r="C18" s="38"/>
      <c r="D18" s="38"/>
      <c r="E18" s="38"/>
      <c r="F18" s="38"/>
      <c r="G18" s="38"/>
      <c r="H18" s="39"/>
      <c r="I18" s="11"/>
      <c r="J18" s="31" t="s">
        <v>68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2"/>
      <c r="BW18" s="33" t="s">
        <v>23</v>
      </c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4">
        <f>$CM$15*'стр.1 (2021)'!CM18:DC18/'стр.1 (2021)'!$CM$15:$DC$15</f>
        <v>3374442.4199607591</v>
      </c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6"/>
      <c r="DD18" s="15">
        <v>0</v>
      </c>
      <c r="DF18" s="24"/>
    </row>
    <row r="19" spans="1:111" s="10" customFormat="1" ht="15" customHeight="1" x14ac:dyDescent="0.2">
      <c r="A19" s="37"/>
      <c r="B19" s="38"/>
      <c r="C19" s="38"/>
      <c r="D19" s="38"/>
      <c r="E19" s="38"/>
      <c r="F19" s="38"/>
      <c r="G19" s="38"/>
      <c r="H19" s="39"/>
      <c r="I19" s="1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2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4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6"/>
      <c r="DD19" s="15"/>
      <c r="DF19" s="24"/>
    </row>
    <row r="20" spans="1:111" s="10" customFormat="1" ht="15" customHeight="1" x14ac:dyDescent="0.2">
      <c r="A20" s="41" t="s">
        <v>32</v>
      </c>
      <c r="B20" s="42"/>
      <c r="C20" s="42"/>
      <c r="D20" s="42"/>
      <c r="E20" s="42"/>
      <c r="F20" s="42"/>
      <c r="G20" s="42"/>
      <c r="H20" s="43"/>
      <c r="I20" s="13"/>
      <c r="J20" s="44" t="s">
        <v>45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5"/>
      <c r="BW20" s="40" t="s">
        <v>23</v>
      </c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53">
        <f>CM10-CM15</f>
        <v>-141287.6637646649</v>
      </c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5"/>
      <c r="DD20" s="15"/>
      <c r="DF20" s="23"/>
      <c r="DG20" s="14"/>
    </row>
    <row r="21" spans="1:111" s="10" customFormat="1" ht="15" customHeight="1" x14ac:dyDescent="0.2">
      <c r="A21" s="37" t="s">
        <v>33</v>
      </c>
      <c r="B21" s="38"/>
      <c r="C21" s="38"/>
      <c r="D21" s="38"/>
      <c r="E21" s="38"/>
      <c r="F21" s="38"/>
      <c r="G21" s="38"/>
      <c r="H21" s="39"/>
      <c r="I21" s="11"/>
      <c r="J21" s="31" t="s">
        <v>46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2"/>
      <c r="BW21" s="33" t="s">
        <v>23</v>
      </c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4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6"/>
      <c r="DD21" s="15"/>
      <c r="DF21" s="24"/>
    </row>
    <row r="22" spans="1:111" s="10" customFormat="1" ht="15" customHeight="1" x14ac:dyDescent="0.2">
      <c r="A22" s="30" t="s">
        <v>34</v>
      </c>
      <c r="B22" s="30"/>
      <c r="C22" s="30"/>
      <c r="D22" s="30"/>
      <c r="E22" s="30"/>
      <c r="F22" s="30"/>
      <c r="G22" s="30"/>
      <c r="H22" s="30"/>
      <c r="I22" s="11"/>
      <c r="J22" s="31" t="s">
        <v>47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2"/>
      <c r="BW22" s="33" t="s">
        <v>23</v>
      </c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4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6"/>
      <c r="DD22" s="15"/>
      <c r="DF22" s="24"/>
    </row>
    <row r="23" spans="1:111" s="10" customFormat="1" ht="15" customHeight="1" x14ac:dyDescent="0.2">
      <c r="A23" s="30" t="s">
        <v>35</v>
      </c>
      <c r="B23" s="30"/>
      <c r="C23" s="30"/>
      <c r="D23" s="30"/>
      <c r="E23" s="30"/>
      <c r="F23" s="30"/>
      <c r="G23" s="30"/>
      <c r="H23" s="30"/>
      <c r="I23" s="11"/>
      <c r="J23" s="31" t="s">
        <v>48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2"/>
      <c r="BW23" s="33" t="s">
        <v>23</v>
      </c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4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6"/>
      <c r="DD23" s="15"/>
      <c r="DF23" s="24"/>
    </row>
    <row r="24" spans="1:111" s="10" customFormat="1" ht="15" customHeight="1" x14ac:dyDescent="0.2">
      <c r="A24" s="30" t="s">
        <v>36</v>
      </c>
      <c r="B24" s="30"/>
      <c r="C24" s="30"/>
      <c r="D24" s="30"/>
      <c r="E24" s="30"/>
      <c r="F24" s="30"/>
      <c r="G24" s="30"/>
      <c r="H24" s="30"/>
      <c r="I24" s="11"/>
      <c r="J24" s="31" t="s">
        <v>49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2"/>
      <c r="BW24" s="33" t="s">
        <v>23</v>
      </c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4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6"/>
      <c r="DD24" s="15"/>
      <c r="DF24" s="24"/>
    </row>
    <row r="25" spans="1:111" s="10" customFormat="1" ht="15" customHeight="1" x14ac:dyDescent="0.2">
      <c r="A25" s="30" t="s">
        <v>37</v>
      </c>
      <c r="B25" s="30"/>
      <c r="C25" s="30"/>
      <c r="D25" s="30"/>
      <c r="E25" s="30"/>
      <c r="F25" s="30"/>
      <c r="G25" s="30"/>
      <c r="H25" s="30"/>
      <c r="I25" s="11"/>
      <c r="J25" s="31" t="s">
        <v>50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2"/>
      <c r="BW25" s="33" t="s">
        <v>23</v>
      </c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4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6"/>
      <c r="DD25" s="15"/>
      <c r="DF25" s="24"/>
    </row>
    <row r="26" spans="1:111" s="10" customFormat="1" ht="15" customHeight="1" x14ac:dyDescent="0.2">
      <c r="A26" s="30" t="s">
        <v>38</v>
      </c>
      <c r="B26" s="30"/>
      <c r="C26" s="30"/>
      <c r="D26" s="30"/>
      <c r="E26" s="30"/>
      <c r="F26" s="30"/>
      <c r="G26" s="30"/>
      <c r="H26" s="30"/>
      <c r="I26" s="11"/>
      <c r="J26" s="31" t="s">
        <v>51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2"/>
      <c r="BW26" s="33" t="s">
        <v>23</v>
      </c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4">
        <f>CM10-CM15+CM24-CM25+CM22-CM23</f>
        <v>-141287.6637646649</v>
      </c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6"/>
      <c r="DD26" s="15"/>
      <c r="DF26" s="23"/>
    </row>
    <row r="27" spans="1:111" s="10" customFormat="1" ht="15" customHeight="1" x14ac:dyDescent="0.2">
      <c r="A27" s="30" t="s">
        <v>39</v>
      </c>
      <c r="B27" s="30"/>
      <c r="C27" s="30"/>
      <c r="D27" s="30"/>
      <c r="E27" s="30"/>
      <c r="F27" s="30"/>
      <c r="G27" s="30"/>
      <c r="H27" s="30"/>
      <c r="I27" s="11"/>
      <c r="J27" s="31" t="s">
        <v>52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2"/>
      <c r="BW27" s="33" t="s">
        <v>23</v>
      </c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4">
        <f>CM26*0.2</f>
        <v>-28257.532752932981</v>
      </c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6"/>
      <c r="DD27" s="15"/>
      <c r="DF27" s="24"/>
    </row>
    <row r="28" spans="1:111" s="10" customFormat="1" ht="15" customHeight="1" x14ac:dyDescent="0.2">
      <c r="A28" s="30" t="s">
        <v>40</v>
      </c>
      <c r="B28" s="30"/>
      <c r="C28" s="30"/>
      <c r="D28" s="30"/>
      <c r="E28" s="30"/>
      <c r="F28" s="30"/>
      <c r="G28" s="30"/>
      <c r="H28" s="30"/>
      <c r="I28" s="11"/>
      <c r="J28" s="31" t="s">
        <v>53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2"/>
      <c r="BW28" s="33" t="s">
        <v>23</v>
      </c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4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6"/>
      <c r="DD28" s="15"/>
      <c r="DF28" s="24"/>
    </row>
    <row r="29" spans="1:111" s="10" customFormat="1" ht="15" customHeight="1" x14ac:dyDescent="0.2">
      <c r="A29" s="30" t="s">
        <v>41</v>
      </c>
      <c r="B29" s="30"/>
      <c r="C29" s="30"/>
      <c r="D29" s="30"/>
      <c r="E29" s="30"/>
      <c r="F29" s="30"/>
      <c r="G29" s="30"/>
      <c r="H29" s="30"/>
      <c r="I29" s="11"/>
      <c r="J29" s="31" t="s">
        <v>54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2"/>
      <c r="BW29" s="33" t="s">
        <v>23</v>
      </c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4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6"/>
      <c r="DD29" s="15"/>
      <c r="DF29" s="24"/>
    </row>
    <row r="30" spans="1:111" s="10" customFormat="1" ht="15" customHeight="1" x14ac:dyDescent="0.2">
      <c r="A30" s="30" t="s">
        <v>42</v>
      </c>
      <c r="B30" s="30"/>
      <c r="C30" s="30"/>
      <c r="D30" s="30"/>
      <c r="E30" s="30"/>
      <c r="F30" s="30"/>
      <c r="G30" s="30"/>
      <c r="H30" s="30"/>
      <c r="I30" s="11"/>
      <c r="J30" s="31" t="s">
        <v>55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2"/>
      <c r="BW30" s="33" t="s">
        <v>23</v>
      </c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4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6"/>
      <c r="DD30" s="15"/>
      <c r="DF30" s="24"/>
    </row>
    <row r="31" spans="1:111" s="10" customFormat="1" ht="15" customHeight="1" x14ac:dyDescent="0.2">
      <c r="A31" s="30" t="s">
        <v>43</v>
      </c>
      <c r="B31" s="30"/>
      <c r="C31" s="30"/>
      <c r="D31" s="30"/>
      <c r="E31" s="30"/>
      <c r="F31" s="30"/>
      <c r="G31" s="30"/>
      <c r="H31" s="30"/>
      <c r="I31" s="11"/>
      <c r="J31" s="31" t="s">
        <v>56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2"/>
      <c r="BW31" s="33" t="s">
        <v>23</v>
      </c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4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6"/>
      <c r="DD31" s="15"/>
      <c r="DF31" s="24"/>
    </row>
    <row r="32" spans="1:111" s="10" customFormat="1" ht="15" customHeight="1" x14ac:dyDescent="0.2">
      <c r="A32" s="30" t="s">
        <v>44</v>
      </c>
      <c r="B32" s="30"/>
      <c r="C32" s="30"/>
      <c r="D32" s="30"/>
      <c r="E32" s="30"/>
      <c r="F32" s="30"/>
      <c r="G32" s="30"/>
      <c r="H32" s="30"/>
      <c r="I32" s="11"/>
      <c r="J32" s="31" t="s">
        <v>57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2"/>
      <c r="BW32" s="33" t="s">
        <v>23</v>
      </c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53">
        <f>CM26-CM27-CM29+CM30+CM31</f>
        <v>-113030.13101173192</v>
      </c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5"/>
      <c r="DD32" s="15"/>
      <c r="DF32" s="24"/>
    </row>
  </sheetData>
  <customSheetViews>
    <customSheetView guid="{A590CA9F-4ED2-47E8-BB1F-E45D47D0C446}" showPageBreaks="1" printArea="1" hiddenColumns="1" topLeftCell="A4">
      <pane xSplit="90" ySplit="6" topLeftCell="CM10" activePane="bottomRight" state="frozen"/>
      <selection pane="bottomRight" activeCell="DH9" sqref="DH9"/>
      <pageMargins left="0.78740157480314965" right="0.31496062992125984" top="0.59055118110236227" bottom="0.39370078740157483" header="0.19685039370078741" footer="0.19685039370078741"/>
      <pageSetup paperSize="9" orientation="portrait" r:id="rId1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9816A9AC-48EB-4C88-BF54-8086E4E0B9E3}" hiddenColumns="1" topLeftCell="A4">
      <pane xSplit="90" ySplit="6" topLeftCell="CM10" activePane="bottomRight" state="frozen"/>
      <selection pane="bottomRight" activeCell="CM15" sqref="CM15:DC15"/>
      <pageMargins left="0.78740157480314965" right="0.31496062992125984" top="0.59055118110236227" bottom="0.39370078740157483" header="0.19685039370078741" footer="0.19685039370078741"/>
      <pageSetup paperSize="9" orientation="portrait" r:id="rId2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094EA08C-2CC3-4321-A59D-DD62E7C95D3B}" hiddenColumns="1" topLeftCell="A4">
      <pane xSplit="90" ySplit="6" topLeftCell="CM19" activePane="bottomRight" state="frozen"/>
      <selection pane="bottomRight" activeCell="CM10" sqref="CM10:DC32"/>
      <pageMargins left="0.78740157480314965" right="0.31496062992125984" top="0.59055118110236227" bottom="0.39370078740157483" header="0.19685039370078741" footer="0.19685039370078741"/>
      <pageSetup paperSize="9" orientation="portrait" r:id="rId3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80023869-B757-404D-8A6A-7EA6536690D3}" showPageBreaks="1" printArea="1" hiddenColumns="1" topLeftCell="A4">
      <pane xSplit="90" ySplit="6" topLeftCell="CM10" activePane="bottomRight" state="frozen"/>
      <selection pane="bottomRight" activeCell="CM15" sqref="CM15:DC15"/>
      <pageMargins left="0.78740157480314965" right="0.31496062992125984" top="0.59055118110236227" bottom="0.39370078740157483" header="0.19685039370078741" footer="0.19685039370078741"/>
      <pageSetup paperSize="9" orientation="portrait" r:id="rId4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6A1AB8FC-7742-4167-9A27-9DE13B649729}" showPageBreaks="1" printArea="1" hiddenColumns="1" topLeftCell="A4">
      <pane xSplit="90" ySplit="6" topLeftCell="CM10" activePane="bottomRight" state="frozen"/>
      <selection pane="bottomRight" activeCell="DH16" sqref="DH16"/>
      <pageMargins left="0.78740157480314965" right="0.31496062992125984" top="0.59055118110236227" bottom="0.39370078740157483" header="0.19685039370078741" footer="0.19685039370078741"/>
      <pageSetup paperSize="9" orientation="portrait" r:id="rId5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</customSheetViews>
  <mergeCells count="100">
    <mergeCell ref="BW13:CL13"/>
    <mergeCell ref="A12:H12"/>
    <mergeCell ref="J12:BV12"/>
    <mergeCell ref="BW12:CL12"/>
    <mergeCell ref="A14:H14"/>
    <mergeCell ref="CM10:DC10"/>
    <mergeCell ref="CM11:DC11"/>
    <mergeCell ref="A10:H10"/>
    <mergeCell ref="J10:BV10"/>
    <mergeCell ref="BW10:CL10"/>
    <mergeCell ref="A11:H11"/>
    <mergeCell ref="J11:BV11"/>
    <mergeCell ref="BW11:CL11"/>
    <mergeCell ref="J14:BV14"/>
    <mergeCell ref="BW14:CL14"/>
    <mergeCell ref="CM12:DC12"/>
    <mergeCell ref="CM13:DC13"/>
    <mergeCell ref="CM14:DC14"/>
    <mergeCell ref="A13:H13"/>
    <mergeCell ref="J13:BV13"/>
    <mergeCell ref="A3:DD3"/>
    <mergeCell ref="A4:DD4"/>
    <mergeCell ref="A5:DD5"/>
    <mergeCell ref="A7:DD7"/>
    <mergeCell ref="A9:H9"/>
    <mergeCell ref="I9:BV9"/>
    <mergeCell ref="BW9:CL9"/>
    <mergeCell ref="CM9:DC9"/>
    <mergeCell ref="CM15:DC15"/>
    <mergeCell ref="A18:H18"/>
    <mergeCell ref="CM20:DC20"/>
    <mergeCell ref="CM21:DC21"/>
    <mergeCell ref="J18:BV18"/>
    <mergeCell ref="CM17:DC17"/>
    <mergeCell ref="A15:H15"/>
    <mergeCell ref="J15:BV15"/>
    <mergeCell ref="BW15:CL15"/>
    <mergeCell ref="CM18:DC18"/>
    <mergeCell ref="A17:H17"/>
    <mergeCell ref="J17:BV17"/>
    <mergeCell ref="BW17:CL17"/>
    <mergeCell ref="A16:H16"/>
    <mergeCell ref="J16:BV16"/>
    <mergeCell ref="BW16:CL16"/>
    <mergeCell ref="CM16:DC16"/>
    <mergeCell ref="A23:H23"/>
    <mergeCell ref="J23:BV23"/>
    <mergeCell ref="BW23:CL23"/>
    <mergeCell ref="CM19:DC19"/>
    <mergeCell ref="CM22:DC22"/>
    <mergeCell ref="CM23:DC23"/>
    <mergeCell ref="J26:BV26"/>
    <mergeCell ref="BW18:CL18"/>
    <mergeCell ref="A24:H24"/>
    <mergeCell ref="J24:BV24"/>
    <mergeCell ref="BW24:CL24"/>
    <mergeCell ref="A25:H25"/>
    <mergeCell ref="J25:BV25"/>
    <mergeCell ref="BW25:CL25"/>
    <mergeCell ref="A19:H19"/>
    <mergeCell ref="J19:BV19"/>
    <mergeCell ref="BW19:CL19"/>
    <mergeCell ref="CM24:DC24"/>
    <mergeCell ref="A20:H20"/>
    <mergeCell ref="J20:BV20"/>
    <mergeCell ref="BW20:CL20"/>
    <mergeCell ref="A21:H21"/>
    <mergeCell ref="J21:BV21"/>
    <mergeCell ref="BW21:CL21"/>
    <mergeCell ref="A22:H22"/>
    <mergeCell ref="J22:BV22"/>
    <mergeCell ref="BW22:CL22"/>
    <mergeCell ref="CM25:DC25"/>
    <mergeCell ref="A28:H28"/>
    <mergeCell ref="J28:BV28"/>
    <mergeCell ref="BW28:CL28"/>
    <mergeCell ref="A29:H29"/>
    <mergeCell ref="J29:BV29"/>
    <mergeCell ref="BW29:CL29"/>
    <mergeCell ref="A26:H26"/>
    <mergeCell ref="BW26:CL26"/>
    <mergeCell ref="A27:H27"/>
    <mergeCell ref="J27:BV27"/>
    <mergeCell ref="BW27:CL27"/>
    <mergeCell ref="CM26:DC26"/>
    <mergeCell ref="CM27:DC27"/>
    <mergeCell ref="CM28:DC28"/>
    <mergeCell ref="CM29:DC29"/>
    <mergeCell ref="CM30:DC30"/>
    <mergeCell ref="CM31:DC31"/>
    <mergeCell ref="CM32:DC32"/>
    <mergeCell ref="A32:H32"/>
    <mergeCell ref="J32:BV32"/>
    <mergeCell ref="BW32:CL32"/>
    <mergeCell ref="A30:H30"/>
    <mergeCell ref="J30:BV30"/>
    <mergeCell ref="BW30:CL30"/>
    <mergeCell ref="A31:H31"/>
    <mergeCell ref="J31:BV31"/>
    <mergeCell ref="BW31:CL31"/>
  </mergeCells>
  <pageMargins left="0.78740157480314965" right="0.31496062992125984" top="0.59055118110236227" bottom="0.39370078740157483" header="0.19685039370078741" footer="0.19685039370078741"/>
  <pageSetup paperSize="9" orientation="portrait" r:id="rId6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4"/>
  <sheetViews>
    <sheetView zoomScaleNormal="100" zoomScaleSheetLayoutView="100" workbookViewId="0">
      <selection activeCell="B2" sqref="B2"/>
    </sheetView>
  </sheetViews>
  <sheetFormatPr defaultColWidth="0.85546875" defaultRowHeight="12.75" x14ac:dyDescent="0.2"/>
  <cols>
    <col min="1" max="66" width="0.85546875" style="5"/>
    <col min="67" max="67" width="8.140625" style="5" customWidth="1"/>
    <col min="68" max="86" width="0.85546875" style="5"/>
    <col min="87" max="87" width="3.5703125" style="5" customWidth="1"/>
    <col min="88" max="96" width="0.85546875" style="5"/>
    <col min="97" max="97" width="4.7109375" style="5" customWidth="1"/>
    <col min="98" max="105" width="0.85546875" style="5"/>
    <col min="106" max="106" width="4.42578125" style="5" customWidth="1"/>
    <col min="107" max="113" width="0.85546875" style="5"/>
    <col min="114" max="114" width="5.140625" style="5" customWidth="1"/>
    <col min="115" max="158" width="0.85546875" style="5"/>
    <col min="159" max="159" width="5.85546875" style="5" customWidth="1"/>
    <col min="160" max="160" width="0.28515625" style="5" hidden="1" customWidth="1"/>
    <col min="161" max="163" width="0.85546875" style="5" hidden="1" customWidth="1"/>
    <col min="164" max="164" width="4.42578125" style="5" customWidth="1"/>
    <col min="165" max="165" width="0.85546875" style="5" hidden="1" customWidth="1"/>
    <col min="166" max="166" width="0.140625" style="5" hidden="1" customWidth="1"/>
    <col min="167" max="167" width="9.85546875" style="5" customWidth="1"/>
    <col min="168" max="16384" width="0.85546875" style="5"/>
  </cols>
  <sheetData>
    <row r="1" spans="1:167" s="2" customFormat="1" ht="15" customHeight="1" x14ac:dyDescent="0.25">
      <c r="B1" s="48" t="s">
        <v>74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</row>
    <row r="2" spans="1:167" ht="6" customHeight="1" x14ac:dyDescent="0.2"/>
    <row r="3" spans="1:167" s="1" customFormat="1" ht="12.75" customHeight="1" x14ac:dyDescent="0.2">
      <c r="A3" s="87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9"/>
      <c r="BF3" s="87" t="s">
        <v>3</v>
      </c>
      <c r="BG3" s="88"/>
      <c r="BH3" s="88"/>
      <c r="BI3" s="88"/>
      <c r="BJ3" s="88"/>
      <c r="BK3" s="88"/>
      <c r="BL3" s="88"/>
      <c r="BM3" s="88"/>
      <c r="BN3" s="88"/>
      <c r="BO3" s="89"/>
      <c r="BP3" s="96" t="s">
        <v>4</v>
      </c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8"/>
    </row>
    <row r="4" spans="1:167" s="1" customFormat="1" ht="113.25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2"/>
      <c r="BF4" s="93"/>
      <c r="BG4" s="94"/>
      <c r="BH4" s="94"/>
      <c r="BI4" s="94"/>
      <c r="BJ4" s="94"/>
      <c r="BK4" s="94"/>
      <c r="BL4" s="94"/>
      <c r="BM4" s="94"/>
      <c r="BN4" s="94"/>
      <c r="BO4" s="95"/>
      <c r="BP4" s="99" t="s">
        <v>13</v>
      </c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 t="s">
        <v>14</v>
      </c>
      <c r="CC4" s="99"/>
      <c r="CD4" s="99"/>
      <c r="CE4" s="99"/>
      <c r="CF4" s="99"/>
      <c r="CG4" s="99"/>
      <c r="CH4" s="99"/>
      <c r="CI4" s="99"/>
      <c r="CJ4" s="99"/>
      <c r="CK4" s="99" t="s">
        <v>5</v>
      </c>
      <c r="CL4" s="99"/>
      <c r="CM4" s="99"/>
      <c r="CN4" s="99"/>
      <c r="CO4" s="99"/>
      <c r="CP4" s="99"/>
      <c r="CQ4" s="99"/>
      <c r="CR4" s="99"/>
      <c r="CS4" s="99"/>
      <c r="CT4" s="99" t="s">
        <v>12</v>
      </c>
      <c r="CU4" s="99"/>
      <c r="CV4" s="99"/>
      <c r="CW4" s="99"/>
      <c r="CX4" s="99"/>
      <c r="CY4" s="99"/>
      <c r="CZ4" s="99"/>
      <c r="DA4" s="99"/>
      <c r="DB4" s="99"/>
      <c r="DC4" s="99" t="s">
        <v>6</v>
      </c>
      <c r="DD4" s="99"/>
      <c r="DE4" s="99"/>
      <c r="DF4" s="99"/>
      <c r="DG4" s="99"/>
      <c r="DH4" s="99"/>
      <c r="DI4" s="99"/>
      <c r="DJ4" s="99"/>
      <c r="DK4" s="99"/>
      <c r="DL4" s="99" t="s">
        <v>8</v>
      </c>
      <c r="DM4" s="99"/>
      <c r="DN4" s="99"/>
      <c r="DO4" s="99"/>
      <c r="DP4" s="99"/>
      <c r="DQ4" s="99"/>
      <c r="DR4" s="99"/>
      <c r="DS4" s="99"/>
      <c r="DT4" s="99"/>
      <c r="DU4" s="99"/>
      <c r="DV4" s="99" t="s">
        <v>7</v>
      </c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 t="s">
        <v>10</v>
      </c>
      <c r="EL4" s="99"/>
      <c r="EM4" s="99"/>
      <c r="EN4" s="99"/>
      <c r="EO4" s="99"/>
      <c r="EP4" s="99"/>
      <c r="EQ4" s="99"/>
      <c r="ER4" s="99"/>
      <c r="ES4" s="99"/>
      <c r="ET4" s="99" t="s">
        <v>11</v>
      </c>
      <c r="EU4" s="99"/>
      <c r="EV4" s="99"/>
      <c r="EW4" s="99"/>
      <c r="EX4" s="99"/>
      <c r="EY4" s="99"/>
      <c r="EZ4" s="99"/>
      <c r="FA4" s="99"/>
      <c r="FB4" s="99"/>
      <c r="FC4" s="99"/>
      <c r="FD4" s="99" t="s">
        <v>9</v>
      </c>
      <c r="FE4" s="99"/>
      <c r="FF4" s="99"/>
      <c r="FG4" s="99"/>
      <c r="FH4" s="99"/>
      <c r="FI4" s="99"/>
      <c r="FJ4" s="99"/>
      <c r="FK4" s="99"/>
    </row>
    <row r="5" spans="1:167" s="1" customFormat="1" ht="12" customHeight="1" x14ac:dyDescent="0.2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2"/>
      <c r="BF5" s="81">
        <v>1</v>
      </c>
      <c r="BG5" s="81"/>
      <c r="BH5" s="81"/>
      <c r="BI5" s="81"/>
      <c r="BJ5" s="81"/>
      <c r="BK5" s="81"/>
      <c r="BL5" s="81"/>
      <c r="BM5" s="81"/>
      <c r="BN5" s="81"/>
      <c r="BO5" s="81"/>
      <c r="BP5" s="81">
        <v>2</v>
      </c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>
        <v>3</v>
      </c>
      <c r="CC5" s="81"/>
      <c r="CD5" s="81"/>
      <c r="CE5" s="81"/>
      <c r="CF5" s="81"/>
      <c r="CG5" s="81"/>
      <c r="CH5" s="81"/>
      <c r="CI5" s="81"/>
      <c r="CJ5" s="81"/>
      <c r="CK5" s="81">
        <v>4</v>
      </c>
      <c r="CL5" s="81"/>
      <c r="CM5" s="81"/>
      <c r="CN5" s="81"/>
      <c r="CO5" s="81"/>
      <c r="CP5" s="81"/>
      <c r="CQ5" s="81"/>
      <c r="CR5" s="81"/>
      <c r="CS5" s="81"/>
      <c r="CT5" s="81">
        <v>5</v>
      </c>
      <c r="CU5" s="81"/>
      <c r="CV5" s="81"/>
      <c r="CW5" s="81"/>
      <c r="CX5" s="81"/>
      <c r="CY5" s="81"/>
      <c r="CZ5" s="81"/>
      <c r="DA5" s="81"/>
      <c r="DB5" s="81"/>
      <c r="DC5" s="81">
        <v>6</v>
      </c>
      <c r="DD5" s="81"/>
      <c r="DE5" s="81"/>
      <c r="DF5" s="81"/>
      <c r="DG5" s="81"/>
      <c r="DH5" s="81"/>
      <c r="DI5" s="81"/>
      <c r="DJ5" s="81"/>
      <c r="DK5" s="81"/>
      <c r="DL5" s="81">
        <v>7</v>
      </c>
      <c r="DM5" s="81"/>
      <c r="DN5" s="81"/>
      <c r="DO5" s="81"/>
      <c r="DP5" s="81"/>
      <c r="DQ5" s="81"/>
      <c r="DR5" s="81"/>
      <c r="DS5" s="81"/>
      <c r="DT5" s="81"/>
      <c r="DU5" s="81"/>
      <c r="DV5" s="81">
        <v>8</v>
      </c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>
        <v>9</v>
      </c>
      <c r="EL5" s="81"/>
      <c r="EM5" s="81"/>
      <c r="EN5" s="81"/>
      <c r="EO5" s="81"/>
      <c r="EP5" s="81"/>
      <c r="EQ5" s="81"/>
      <c r="ER5" s="81"/>
      <c r="ES5" s="81"/>
      <c r="ET5" s="81">
        <v>10</v>
      </c>
      <c r="EU5" s="81"/>
      <c r="EV5" s="81"/>
      <c r="EW5" s="81"/>
      <c r="EX5" s="81"/>
      <c r="EY5" s="81"/>
      <c r="EZ5" s="81"/>
      <c r="FA5" s="81"/>
      <c r="FB5" s="81"/>
      <c r="FC5" s="81"/>
      <c r="FD5" s="81">
        <v>11</v>
      </c>
      <c r="FE5" s="81"/>
      <c r="FF5" s="81"/>
      <c r="FG5" s="81"/>
      <c r="FH5" s="81"/>
      <c r="FI5" s="81"/>
      <c r="FJ5" s="81"/>
      <c r="FK5" s="81"/>
    </row>
    <row r="6" spans="1:167" ht="15" customHeight="1" x14ac:dyDescent="0.2">
      <c r="A6" s="6"/>
      <c r="B6" s="82" t="s">
        <v>59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3"/>
      <c r="BF6" s="60"/>
      <c r="BG6" s="61"/>
      <c r="BH6" s="61"/>
      <c r="BI6" s="61"/>
      <c r="BJ6" s="61"/>
      <c r="BK6" s="61"/>
      <c r="BL6" s="61"/>
      <c r="BM6" s="61"/>
      <c r="BN6" s="61"/>
      <c r="BO6" s="62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</row>
    <row r="7" spans="1:167" ht="15" customHeight="1" x14ac:dyDescent="0.2">
      <c r="A7" s="8"/>
      <c r="B7" s="84" t="s">
        <v>60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5"/>
      <c r="BF7" s="65"/>
      <c r="BG7" s="66"/>
      <c r="BH7" s="66"/>
      <c r="BI7" s="66"/>
      <c r="BJ7" s="66"/>
      <c r="BK7" s="66"/>
      <c r="BL7" s="66"/>
      <c r="BM7" s="66"/>
      <c r="BN7" s="66"/>
      <c r="BO7" s="67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</row>
    <row r="8" spans="1:167" ht="15" customHeight="1" x14ac:dyDescent="0.2">
      <c r="A8" s="6"/>
      <c r="B8" s="71" t="s">
        <v>61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5">
        <v>5221283</v>
      </c>
      <c r="BG8" s="66"/>
      <c r="BH8" s="66"/>
      <c r="BI8" s="66"/>
      <c r="BJ8" s="66"/>
      <c r="BK8" s="66"/>
      <c r="BL8" s="66"/>
      <c r="BM8" s="66"/>
      <c r="BN8" s="66"/>
      <c r="BO8" s="67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60">
        <f>'стр.2 (2021)'!CB8:CJ8*1.213</f>
        <v>24760.550438754522</v>
      </c>
      <c r="CC8" s="61"/>
      <c r="CD8" s="61"/>
      <c r="CE8" s="61"/>
      <c r="CF8" s="61"/>
      <c r="CG8" s="61"/>
      <c r="CH8" s="61"/>
      <c r="CI8" s="61"/>
      <c r="CJ8" s="62"/>
      <c r="CK8" s="60">
        <f>'стр.2 (2021)'!CK8:CS8*1.213</f>
        <v>365964.44865654595</v>
      </c>
      <c r="CL8" s="61"/>
      <c r="CM8" s="61"/>
      <c r="CN8" s="61"/>
      <c r="CO8" s="61"/>
      <c r="CP8" s="61"/>
      <c r="CQ8" s="61"/>
      <c r="CR8" s="61"/>
      <c r="CS8" s="62"/>
      <c r="CT8" s="60">
        <f>CK8*0.3</f>
        <v>109789.33459696379</v>
      </c>
      <c r="CU8" s="61"/>
      <c r="CV8" s="61"/>
      <c r="CW8" s="61"/>
      <c r="CX8" s="61"/>
      <c r="CY8" s="61"/>
      <c r="CZ8" s="61"/>
      <c r="DA8" s="61"/>
      <c r="DB8" s="62"/>
      <c r="DC8" s="60">
        <f>'стр.2 (2021)'!DC8:DK8*1.02</f>
        <v>60477.149193856501</v>
      </c>
      <c r="DD8" s="61"/>
      <c r="DE8" s="61"/>
      <c r="DF8" s="61"/>
      <c r="DG8" s="61"/>
      <c r="DH8" s="61"/>
      <c r="DI8" s="61"/>
      <c r="DJ8" s="61"/>
      <c r="DK8" s="62"/>
      <c r="DL8" s="56"/>
      <c r="DM8" s="57"/>
      <c r="DN8" s="57"/>
      <c r="DO8" s="57"/>
      <c r="DP8" s="57"/>
      <c r="DQ8" s="57"/>
      <c r="DR8" s="57"/>
      <c r="DS8" s="57"/>
      <c r="DT8" s="57"/>
      <c r="DU8" s="58"/>
      <c r="DV8" s="56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8"/>
      <c r="EK8" s="56"/>
      <c r="EL8" s="57"/>
      <c r="EM8" s="57"/>
      <c r="EN8" s="57"/>
      <c r="EO8" s="57"/>
      <c r="EP8" s="57"/>
      <c r="EQ8" s="57"/>
      <c r="ER8" s="57"/>
      <c r="ES8" s="58"/>
      <c r="ET8" s="103">
        <f>BF8*0.00001</f>
        <v>52.212830000000004</v>
      </c>
      <c r="EU8" s="104"/>
      <c r="EV8" s="104"/>
      <c r="EW8" s="104"/>
      <c r="EX8" s="104"/>
      <c r="EY8" s="104"/>
      <c r="EZ8" s="104"/>
      <c r="FA8" s="104"/>
      <c r="FB8" s="104"/>
      <c r="FC8" s="105"/>
      <c r="FD8" s="60">
        <f>BF8-CB8-CK8-CT8-DC8-ET8</f>
        <v>4660239.3042838797</v>
      </c>
      <c r="FE8" s="61"/>
      <c r="FF8" s="61"/>
      <c r="FG8" s="61"/>
      <c r="FH8" s="61"/>
      <c r="FI8" s="61"/>
      <c r="FJ8" s="61"/>
      <c r="FK8" s="62"/>
    </row>
    <row r="9" spans="1:167" ht="15" customHeight="1" x14ac:dyDescent="0.2">
      <c r="A9" s="6"/>
      <c r="B9" s="71" t="s">
        <v>62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100"/>
      <c r="BG9" s="101"/>
      <c r="BH9" s="101"/>
      <c r="BI9" s="101"/>
      <c r="BJ9" s="101"/>
      <c r="BK9" s="101"/>
      <c r="BL9" s="101"/>
      <c r="BM9" s="101"/>
      <c r="BN9" s="101"/>
      <c r="BO9" s="102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6"/>
      <c r="CC9" s="57"/>
      <c r="CD9" s="57"/>
      <c r="CE9" s="57"/>
      <c r="CF9" s="57"/>
      <c r="CG9" s="57"/>
      <c r="CH9" s="57"/>
      <c r="CI9" s="57"/>
      <c r="CJ9" s="58"/>
      <c r="CK9" s="56"/>
      <c r="CL9" s="57"/>
      <c r="CM9" s="57"/>
      <c r="CN9" s="57"/>
      <c r="CO9" s="57"/>
      <c r="CP9" s="57"/>
      <c r="CQ9" s="57"/>
      <c r="CR9" s="57"/>
      <c r="CS9" s="58"/>
      <c r="CT9" s="68"/>
      <c r="CU9" s="69"/>
      <c r="CV9" s="69"/>
      <c r="CW9" s="69"/>
      <c r="CX9" s="69"/>
      <c r="CY9" s="69"/>
      <c r="CZ9" s="69"/>
      <c r="DA9" s="69"/>
      <c r="DB9" s="70"/>
      <c r="DC9" s="56"/>
      <c r="DD9" s="57"/>
      <c r="DE9" s="57"/>
      <c r="DF9" s="57"/>
      <c r="DG9" s="57"/>
      <c r="DH9" s="57"/>
      <c r="DI9" s="57"/>
      <c r="DJ9" s="57"/>
      <c r="DK9" s="58"/>
      <c r="DL9" s="56"/>
      <c r="DM9" s="57"/>
      <c r="DN9" s="57"/>
      <c r="DO9" s="57"/>
      <c r="DP9" s="57"/>
      <c r="DQ9" s="57"/>
      <c r="DR9" s="57"/>
      <c r="DS9" s="57"/>
      <c r="DT9" s="57"/>
      <c r="DU9" s="58"/>
      <c r="DV9" s="56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8"/>
      <c r="EK9" s="56"/>
      <c r="EL9" s="57"/>
      <c r="EM9" s="57"/>
      <c r="EN9" s="57"/>
      <c r="EO9" s="57"/>
      <c r="EP9" s="57"/>
      <c r="EQ9" s="57"/>
      <c r="ER9" s="57"/>
      <c r="ES9" s="58"/>
      <c r="ET9" s="56"/>
      <c r="EU9" s="57"/>
      <c r="EV9" s="57"/>
      <c r="EW9" s="57"/>
      <c r="EX9" s="57"/>
      <c r="EY9" s="57"/>
      <c r="EZ9" s="57"/>
      <c r="FA9" s="57"/>
      <c r="FB9" s="57"/>
      <c r="FC9" s="58"/>
      <c r="FD9" s="56"/>
      <c r="FE9" s="57"/>
      <c r="FF9" s="57"/>
      <c r="FG9" s="57"/>
      <c r="FH9" s="57"/>
      <c r="FI9" s="57"/>
      <c r="FJ9" s="57"/>
      <c r="FK9" s="58"/>
    </row>
    <row r="10" spans="1:167" ht="15" customHeight="1" x14ac:dyDescent="0.2">
      <c r="A10" s="6"/>
      <c r="B10" s="73" t="s">
        <v>63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4"/>
      <c r="BF10" s="65"/>
      <c r="BG10" s="66"/>
      <c r="BH10" s="66"/>
      <c r="BI10" s="66"/>
      <c r="BJ10" s="66"/>
      <c r="BK10" s="66"/>
      <c r="BL10" s="66"/>
      <c r="BM10" s="66"/>
      <c r="BN10" s="66"/>
      <c r="BO10" s="67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75"/>
      <c r="CC10" s="76"/>
      <c r="CD10" s="76"/>
      <c r="CE10" s="76"/>
      <c r="CF10" s="76"/>
      <c r="CG10" s="76"/>
      <c r="CH10" s="76"/>
      <c r="CI10" s="76"/>
      <c r="CJ10" s="77"/>
      <c r="CK10" s="68"/>
      <c r="CL10" s="69"/>
      <c r="CM10" s="69"/>
      <c r="CN10" s="69"/>
      <c r="CO10" s="69"/>
      <c r="CP10" s="69"/>
      <c r="CQ10" s="69"/>
      <c r="CR10" s="69"/>
      <c r="CS10" s="70"/>
      <c r="CT10" s="56"/>
      <c r="CU10" s="57"/>
      <c r="CV10" s="57"/>
      <c r="CW10" s="57"/>
      <c r="CX10" s="57"/>
      <c r="CY10" s="57"/>
      <c r="CZ10" s="57"/>
      <c r="DA10" s="57"/>
      <c r="DB10" s="58"/>
      <c r="DC10" s="56"/>
      <c r="DD10" s="57"/>
      <c r="DE10" s="57"/>
      <c r="DF10" s="57"/>
      <c r="DG10" s="57"/>
      <c r="DH10" s="57"/>
      <c r="DI10" s="57"/>
      <c r="DJ10" s="57"/>
      <c r="DK10" s="58"/>
      <c r="DL10" s="56"/>
      <c r="DM10" s="57"/>
      <c r="DN10" s="57"/>
      <c r="DO10" s="57"/>
      <c r="DP10" s="57"/>
      <c r="DQ10" s="57"/>
      <c r="DR10" s="57"/>
      <c r="DS10" s="57"/>
      <c r="DT10" s="57"/>
      <c r="DU10" s="58"/>
      <c r="DV10" s="56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8"/>
      <c r="EK10" s="56"/>
      <c r="EL10" s="57"/>
      <c r="EM10" s="57"/>
      <c r="EN10" s="57"/>
      <c r="EO10" s="57"/>
      <c r="EP10" s="57"/>
      <c r="EQ10" s="57"/>
      <c r="ER10" s="57"/>
      <c r="ES10" s="58"/>
      <c r="ET10" s="56"/>
      <c r="EU10" s="57"/>
      <c r="EV10" s="57"/>
      <c r="EW10" s="57"/>
      <c r="EX10" s="57"/>
      <c r="EY10" s="57"/>
      <c r="EZ10" s="57"/>
      <c r="FA10" s="57"/>
      <c r="FB10" s="57"/>
      <c r="FC10" s="58"/>
      <c r="FD10" s="60"/>
      <c r="FE10" s="61"/>
      <c r="FF10" s="61"/>
      <c r="FG10" s="61"/>
      <c r="FH10" s="61"/>
      <c r="FI10" s="61"/>
      <c r="FJ10" s="61"/>
      <c r="FK10" s="62"/>
    </row>
    <row r="11" spans="1:167" ht="27.75" customHeight="1" x14ac:dyDescent="0.2">
      <c r="A11" s="6"/>
      <c r="B11" s="71" t="s">
        <v>64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65"/>
      <c r="BG11" s="66"/>
      <c r="BH11" s="66"/>
      <c r="BI11" s="66"/>
      <c r="BJ11" s="66"/>
      <c r="BK11" s="66"/>
      <c r="BL11" s="66"/>
      <c r="BM11" s="66"/>
      <c r="BN11" s="66"/>
      <c r="BO11" s="67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6"/>
      <c r="CC11" s="57"/>
      <c r="CD11" s="57"/>
      <c r="CE11" s="57"/>
      <c r="CF11" s="57"/>
      <c r="CG11" s="57"/>
      <c r="CH11" s="57"/>
      <c r="CI11" s="57"/>
      <c r="CJ11" s="58"/>
      <c r="CK11" s="56"/>
      <c r="CL11" s="57"/>
      <c r="CM11" s="57"/>
      <c r="CN11" s="57"/>
      <c r="CO11" s="57"/>
      <c r="CP11" s="57"/>
      <c r="CQ11" s="57"/>
      <c r="CR11" s="57"/>
      <c r="CS11" s="58"/>
      <c r="CT11" s="56"/>
      <c r="CU11" s="57"/>
      <c r="CV11" s="57"/>
      <c r="CW11" s="57"/>
      <c r="CX11" s="57"/>
      <c r="CY11" s="57"/>
      <c r="CZ11" s="57"/>
      <c r="DA11" s="57"/>
      <c r="DB11" s="58"/>
      <c r="DC11" s="56"/>
      <c r="DD11" s="57"/>
      <c r="DE11" s="57"/>
      <c r="DF11" s="57"/>
      <c r="DG11" s="57"/>
      <c r="DH11" s="57"/>
      <c r="DI11" s="57"/>
      <c r="DJ11" s="57"/>
      <c r="DK11" s="58"/>
      <c r="DL11" s="56"/>
      <c r="DM11" s="57"/>
      <c r="DN11" s="57"/>
      <c r="DO11" s="57"/>
      <c r="DP11" s="57"/>
      <c r="DQ11" s="57"/>
      <c r="DR11" s="57"/>
      <c r="DS11" s="57"/>
      <c r="DT11" s="57"/>
      <c r="DU11" s="58"/>
      <c r="DV11" s="56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8"/>
      <c r="EK11" s="56"/>
      <c r="EL11" s="57"/>
      <c r="EM11" s="57"/>
      <c r="EN11" s="57"/>
      <c r="EO11" s="57"/>
      <c r="EP11" s="57"/>
      <c r="EQ11" s="57"/>
      <c r="ER11" s="57"/>
      <c r="ES11" s="58"/>
      <c r="ET11" s="56"/>
      <c r="EU11" s="57"/>
      <c r="EV11" s="57"/>
      <c r="EW11" s="57"/>
      <c r="EX11" s="57"/>
      <c r="EY11" s="57"/>
      <c r="EZ11" s="57"/>
      <c r="FA11" s="57"/>
      <c r="FB11" s="57"/>
      <c r="FC11" s="58"/>
      <c r="FD11" s="56"/>
      <c r="FE11" s="57"/>
      <c r="FF11" s="57"/>
      <c r="FG11" s="57"/>
      <c r="FH11" s="57"/>
      <c r="FI11" s="57"/>
      <c r="FJ11" s="57"/>
      <c r="FK11" s="58"/>
    </row>
    <row r="12" spans="1:167" ht="15" customHeight="1" x14ac:dyDescent="0.2">
      <c r="A12" s="6"/>
      <c r="B12" s="71" t="s">
        <v>65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65"/>
      <c r="BG12" s="66"/>
      <c r="BH12" s="66"/>
      <c r="BI12" s="66"/>
      <c r="BJ12" s="66"/>
      <c r="BK12" s="66"/>
      <c r="BL12" s="66"/>
      <c r="BM12" s="66"/>
      <c r="BN12" s="66"/>
      <c r="BO12" s="67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6"/>
      <c r="CC12" s="57"/>
      <c r="CD12" s="57"/>
      <c r="CE12" s="57"/>
      <c r="CF12" s="57"/>
      <c r="CG12" s="57"/>
      <c r="CH12" s="57"/>
      <c r="CI12" s="57"/>
      <c r="CJ12" s="58"/>
      <c r="CK12" s="56"/>
      <c r="CL12" s="57"/>
      <c r="CM12" s="57"/>
      <c r="CN12" s="57"/>
      <c r="CO12" s="57"/>
      <c r="CP12" s="57"/>
      <c r="CQ12" s="57"/>
      <c r="CR12" s="57"/>
      <c r="CS12" s="58"/>
      <c r="CT12" s="56"/>
      <c r="CU12" s="57"/>
      <c r="CV12" s="57"/>
      <c r="CW12" s="57"/>
      <c r="CX12" s="57"/>
      <c r="CY12" s="57"/>
      <c r="CZ12" s="57"/>
      <c r="DA12" s="57"/>
      <c r="DB12" s="58"/>
      <c r="DC12" s="56"/>
      <c r="DD12" s="57"/>
      <c r="DE12" s="57"/>
      <c r="DF12" s="57"/>
      <c r="DG12" s="57"/>
      <c r="DH12" s="57"/>
      <c r="DI12" s="57"/>
      <c r="DJ12" s="57"/>
      <c r="DK12" s="58"/>
      <c r="DL12" s="56"/>
      <c r="DM12" s="57"/>
      <c r="DN12" s="57"/>
      <c r="DO12" s="57"/>
      <c r="DP12" s="57"/>
      <c r="DQ12" s="57"/>
      <c r="DR12" s="57"/>
      <c r="DS12" s="57"/>
      <c r="DT12" s="57"/>
      <c r="DU12" s="58"/>
      <c r="DV12" s="56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8"/>
      <c r="EK12" s="56"/>
      <c r="EL12" s="57"/>
      <c r="EM12" s="57"/>
      <c r="EN12" s="57"/>
      <c r="EO12" s="57"/>
      <c r="EP12" s="57"/>
      <c r="EQ12" s="57"/>
      <c r="ER12" s="57"/>
      <c r="ES12" s="58"/>
      <c r="ET12" s="56"/>
      <c r="EU12" s="57"/>
      <c r="EV12" s="57"/>
      <c r="EW12" s="57"/>
      <c r="EX12" s="57"/>
      <c r="EY12" s="57"/>
      <c r="EZ12" s="57"/>
      <c r="FA12" s="57"/>
      <c r="FB12" s="57"/>
      <c r="FC12" s="58"/>
      <c r="FD12" s="56"/>
      <c r="FE12" s="57"/>
      <c r="FF12" s="57"/>
      <c r="FG12" s="57"/>
      <c r="FH12" s="57"/>
      <c r="FI12" s="57"/>
      <c r="FJ12" s="57"/>
      <c r="FK12" s="58"/>
    </row>
    <row r="13" spans="1:167" ht="15" customHeight="1" x14ac:dyDescent="0.2">
      <c r="A13" s="7"/>
      <c r="B13" s="63" t="s">
        <v>66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65">
        <f>BF10+BF8</f>
        <v>5221283</v>
      </c>
      <c r="BG13" s="66"/>
      <c r="BH13" s="66"/>
      <c r="BI13" s="66"/>
      <c r="BJ13" s="66"/>
      <c r="BK13" s="66"/>
      <c r="BL13" s="66"/>
      <c r="BM13" s="66"/>
      <c r="BN13" s="66"/>
      <c r="BO13" s="67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60">
        <f>CB8+CB10</f>
        <v>24760.550438754522</v>
      </c>
      <c r="CC13" s="61"/>
      <c r="CD13" s="61"/>
      <c r="CE13" s="61"/>
      <c r="CF13" s="61"/>
      <c r="CG13" s="61"/>
      <c r="CH13" s="61"/>
      <c r="CI13" s="61"/>
      <c r="CJ13" s="62"/>
      <c r="CK13" s="60">
        <f>CK8+CK10</f>
        <v>365964.44865654595</v>
      </c>
      <c r="CL13" s="61"/>
      <c r="CM13" s="61"/>
      <c r="CN13" s="61"/>
      <c r="CO13" s="61"/>
      <c r="CP13" s="61"/>
      <c r="CQ13" s="61"/>
      <c r="CR13" s="61"/>
      <c r="CS13" s="62"/>
      <c r="CT13" s="60">
        <f>CT8+CT10</f>
        <v>109789.33459696379</v>
      </c>
      <c r="CU13" s="61"/>
      <c r="CV13" s="61"/>
      <c r="CW13" s="61"/>
      <c r="CX13" s="61"/>
      <c r="CY13" s="61"/>
      <c r="CZ13" s="61"/>
      <c r="DA13" s="61"/>
      <c r="DB13" s="62"/>
      <c r="DC13" s="60">
        <f>DC8+DC10</f>
        <v>60477.149193856501</v>
      </c>
      <c r="DD13" s="61"/>
      <c r="DE13" s="61"/>
      <c r="DF13" s="61"/>
      <c r="DG13" s="61"/>
      <c r="DH13" s="61"/>
      <c r="DI13" s="61"/>
      <c r="DJ13" s="61"/>
      <c r="DK13" s="62"/>
      <c r="DL13" s="56"/>
      <c r="DM13" s="57"/>
      <c r="DN13" s="57"/>
      <c r="DO13" s="57"/>
      <c r="DP13" s="57"/>
      <c r="DQ13" s="57"/>
      <c r="DR13" s="57"/>
      <c r="DS13" s="57"/>
      <c r="DT13" s="57"/>
      <c r="DU13" s="58"/>
      <c r="DV13" s="56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8"/>
      <c r="EK13" s="56"/>
      <c r="EL13" s="57"/>
      <c r="EM13" s="57"/>
      <c r="EN13" s="57"/>
      <c r="EO13" s="57"/>
      <c r="EP13" s="57"/>
      <c r="EQ13" s="57"/>
      <c r="ER13" s="57"/>
      <c r="ES13" s="58"/>
      <c r="ET13" s="60">
        <f>ET8+ET10</f>
        <v>52.212830000000004</v>
      </c>
      <c r="EU13" s="61"/>
      <c r="EV13" s="61"/>
      <c r="EW13" s="61"/>
      <c r="EX13" s="61"/>
      <c r="EY13" s="61"/>
      <c r="EZ13" s="61"/>
      <c r="FA13" s="61"/>
      <c r="FB13" s="61"/>
      <c r="FC13" s="62"/>
      <c r="FD13" s="60">
        <f>FD8+FD10</f>
        <v>4660239.3042838797</v>
      </c>
      <c r="FE13" s="61"/>
      <c r="FF13" s="61"/>
      <c r="FG13" s="61"/>
      <c r="FH13" s="61"/>
      <c r="FI13" s="61"/>
      <c r="FJ13" s="61"/>
      <c r="FK13" s="62"/>
    </row>
    <row r="14" spans="1:167" ht="15" customHeight="1" x14ac:dyDescent="0.2">
      <c r="A14" s="6"/>
      <c r="B14" s="63" t="s">
        <v>1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4"/>
      <c r="BF14" s="60"/>
      <c r="BG14" s="61"/>
      <c r="BH14" s="61"/>
      <c r="BI14" s="61"/>
      <c r="BJ14" s="61"/>
      <c r="BK14" s="61"/>
      <c r="BL14" s="61"/>
      <c r="BM14" s="61"/>
      <c r="BN14" s="61"/>
      <c r="BO14" s="62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</row>
  </sheetData>
  <customSheetViews>
    <customSheetView guid="{A590CA9F-4ED2-47E8-BB1F-E45D47D0C446}" showPageBreaks="1" printArea="1" hiddenColumns="1">
      <selection activeCell="B2" sqref="B2"/>
      <pageMargins left="0.39370078740157483" right="0.31496062992125984" top="0.78740157480314965" bottom="0.39370078740157483" header="0.19685039370078741" footer="0.19685039370078741"/>
      <pageSetup paperSize="9" orientation="landscape" r:id="rId1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9816A9AC-48EB-4C88-BF54-8086E4E0B9E3}" hiddenColumns="1">
      <selection activeCell="ET8" sqref="ET8:FC8"/>
      <pageMargins left="0.39370078740157483" right="0.31496062992125984" top="0.78740157480314965" bottom="0.39370078740157483" header="0.19685039370078741" footer="0.19685039370078741"/>
      <pageSetup paperSize="9" orientation="landscape" r:id="rId2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094EA08C-2CC3-4321-A59D-DD62E7C95D3B}" hiddenColumns="1">
      <selection activeCell="ET9" sqref="ET9:FC9"/>
      <pageMargins left="0.39370078740157483" right="0.31496062992125984" top="0.78740157480314965" bottom="0.39370078740157483" header="0.19685039370078741" footer="0.19685039370078741"/>
      <pageSetup paperSize="9" orientation="landscape" r:id="rId3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80023869-B757-404D-8A6A-7EA6536690D3}" showPageBreaks="1" printArea="1" hiddenColumns="1">
      <selection activeCell="B2" sqref="B2"/>
      <pageMargins left="0.39370078740157483" right="0.31496062992125984" top="0.78740157480314965" bottom="0.39370078740157483" header="0.19685039370078741" footer="0.19685039370078741"/>
      <pageSetup paperSize="9" orientation="landscape" r:id="rId4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6A1AB8FC-7742-4167-9A27-9DE13B649729}" showPageBreaks="1" printArea="1" hiddenColumns="1">
      <selection activeCell="BF13" sqref="BF13:BO13"/>
      <pageMargins left="0.39370078740157483" right="0.31496062992125984" top="0.78740157480314965" bottom="0.39370078740157483" header="0.19685039370078741" footer="0.19685039370078741"/>
      <pageSetup paperSize="9" orientation="landscape" r:id="rId5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</customSheetViews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DL5:DU5"/>
    <mergeCell ref="DV5:EJ5"/>
    <mergeCell ref="EK5:ES5"/>
    <mergeCell ref="ET5:FC5"/>
    <mergeCell ref="BF5:BO5"/>
    <mergeCell ref="BP5:CA5"/>
    <mergeCell ref="CB5:CJ5"/>
    <mergeCell ref="CK5:CS5"/>
    <mergeCell ref="CT5:DB5"/>
    <mergeCell ref="DC5:DK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B9:BE9"/>
    <mergeCell ref="BF9:BO9"/>
    <mergeCell ref="BP9:CA9"/>
    <mergeCell ref="CB9:CJ9"/>
    <mergeCell ref="CK9:CS9"/>
    <mergeCell ref="CT9:DB9"/>
    <mergeCell ref="DC9:DK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DL9:DU9"/>
    <mergeCell ref="DV9:EJ9"/>
    <mergeCell ref="EK9:ES9"/>
    <mergeCell ref="ET9:FC9"/>
    <mergeCell ref="EK10:ES10"/>
    <mergeCell ref="ET10:FC10"/>
    <mergeCell ref="FD10:FK10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B13:BE13"/>
    <mergeCell ref="BF13:BO13"/>
    <mergeCell ref="BP13:CA13"/>
    <mergeCell ref="CB13:CJ13"/>
    <mergeCell ref="CK13:CS13"/>
    <mergeCell ref="CT13:DB13"/>
    <mergeCell ref="DC13:DK13"/>
    <mergeCell ref="B14:BE14"/>
    <mergeCell ref="BF14:BO14"/>
    <mergeCell ref="DL13:DU13"/>
    <mergeCell ref="DV13:EJ13"/>
    <mergeCell ref="EK14:ES14"/>
    <mergeCell ref="ET14:FC14"/>
    <mergeCell ref="FD14:FK14"/>
    <mergeCell ref="EK13:ES13"/>
    <mergeCell ref="ET13:FC13"/>
    <mergeCell ref="FD13:FK13"/>
    <mergeCell ref="BP14:CA14"/>
    <mergeCell ref="CB14:CJ14"/>
    <mergeCell ref="CK14:CS14"/>
    <mergeCell ref="CT14:DB14"/>
    <mergeCell ref="DL14:DU14"/>
    <mergeCell ref="DV14:EJ14"/>
    <mergeCell ref="DC14:DK14"/>
  </mergeCells>
  <pageMargins left="0.39370078740157483" right="0.31496062992125984" top="0.78740157480314965" bottom="0.39370078740157483" header="0.19685039370078741" footer="0.19685039370078741"/>
  <pageSetup paperSize="9" orientation="landscape" r:id="rId6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3"/>
  <sheetViews>
    <sheetView zoomScaleNormal="100" zoomScaleSheetLayoutView="100" workbookViewId="0">
      <pane xSplit="90" ySplit="9" topLeftCell="CM10" activePane="bottomRight" state="frozen"/>
      <selection pane="topRight" activeCell="CM1" sqref="CM1"/>
      <selection pane="bottomLeft" activeCell="A10" sqref="A10"/>
      <selection pane="bottomRight" activeCell="CM11" sqref="CM11:DC11"/>
    </sheetView>
  </sheetViews>
  <sheetFormatPr defaultColWidth="0.85546875" defaultRowHeight="15" x14ac:dyDescent="0.25"/>
  <cols>
    <col min="1" max="106" width="0.85546875" style="2"/>
    <col min="107" max="107" width="1.28515625" style="2" customWidth="1"/>
    <col min="108" max="108" width="12.5703125" style="2" customWidth="1"/>
    <col min="109" max="123" width="10.140625" style="2" customWidth="1"/>
    <col min="124" max="16384" width="0.85546875" style="2"/>
  </cols>
  <sheetData>
    <row r="1" spans="1:108" x14ac:dyDescent="0.25">
      <c r="DD1" s="3" t="s">
        <v>0</v>
      </c>
    </row>
    <row r="3" spans="1:108" s="12" customFormat="1" ht="15.75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08" s="12" customFormat="1" ht="15.75" x14ac:dyDescent="0.25">
      <c r="A4" s="47" t="s">
        <v>16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08" s="12" customFormat="1" ht="15.75" x14ac:dyDescent="0.25">
      <c r="A5" s="47" t="s">
        <v>17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7" spans="1:108" s="4" customFormat="1" ht="15" customHeight="1" x14ac:dyDescent="0.25">
      <c r="A7" s="48" t="s">
        <v>18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</row>
    <row r="9" spans="1:108" s="9" customFormat="1" ht="45.75" customHeight="1" x14ac:dyDescent="0.2">
      <c r="A9" s="49" t="s">
        <v>19</v>
      </c>
      <c r="B9" s="49"/>
      <c r="C9" s="49"/>
      <c r="D9" s="49"/>
      <c r="E9" s="49"/>
      <c r="F9" s="49"/>
      <c r="G9" s="49"/>
      <c r="H9" s="49"/>
      <c r="I9" s="50" t="s">
        <v>58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2"/>
      <c r="BW9" s="49" t="s">
        <v>20</v>
      </c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34" t="s">
        <v>77</v>
      </c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6"/>
    </row>
    <row r="10" spans="1:108" s="10" customForma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13"/>
      <c r="J10" s="44" t="s">
        <v>24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5"/>
      <c r="BW10" s="40" t="s">
        <v>23</v>
      </c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53">
        <f>CM11+CM12+CM13</f>
        <v>15493044.926356025</v>
      </c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5"/>
      <c r="DD10" s="9"/>
    </row>
    <row r="11" spans="1:108" s="10" customFormat="1" x14ac:dyDescent="0.2">
      <c r="A11" s="30" t="s">
        <v>22</v>
      </c>
      <c r="B11" s="30"/>
      <c r="C11" s="30"/>
      <c r="D11" s="30"/>
      <c r="E11" s="30"/>
      <c r="F11" s="30"/>
      <c r="G11" s="30"/>
      <c r="H11" s="30"/>
      <c r="I11" s="11"/>
      <c r="J11" s="31" t="s">
        <v>67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2"/>
      <c r="BW11" s="33" t="s">
        <v>23</v>
      </c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106">
        <f>(22033185*0.94*170+4354373*0.9*350+6381415*9.5*83)*0.6/1000</f>
        <v>5954565.7113000005</v>
      </c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8"/>
      <c r="DD11" s="9"/>
    </row>
    <row r="12" spans="1:108" s="10" customFormat="1" ht="15" customHeight="1" x14ac:dyDescent="0.2">
      <c r="A12" s="30" t="s">
        <v>25</v>
      </c>
      <c r="B12" s="30"/>
      <c r="C12" s="30"/>
      <c r="D12" s="30"/>
      <c r="E12" s="30"/>
      <c r="F12" s="30"/>
      <c r="G12" s="30"/>
      <c r="H12" s="30"/>
      <c r="I12" s="11"/>
      <c r="J12" s="31" t="s">
        <v>69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2"/>
      <c r="BW12" s="33" t="s">
        <v>23</v>
      </c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106">
        <f>'стр.1 (2022)'!CM12:DC12*1.16</f>
        <v>4321103.5315598128</v>
      </c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8"/>
      <c r="DD12" s="9"/>
    </row>
    <row r="13" spans="1:108" s="10" customFormat="1" ht="15" customHeight="1" x14ac:dyDescent="0.2">
      <c r="A13" s="30" t="s">
        <v>26</v>
      </c>
      <c r="B13" s="30"/>
      <c r="C13" s="30"/>
      <c r="D13" s="30"/>
      <c r="E13" s="30"/>
      <c r="F13" s="30"/>
      <c r="G13" s="30"/>
      <c r="H13" s="30"/>
      <c r="I13" s="11"/>
      <c r="J13" s="31" t="s">
        <v>68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2"/>
      <c r="BW13" s="33" t="s">
        <v>23</v>
      </c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106">
        <f>'стр.1 (2022)'!CM13:DC13*1.16</f>
        <v>5217375.6834962117</v>
      </c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8"/>
      <c r="DD13" s="9"/>
    </row>
    <row r="14" spans="1:108" s="10" customFormat="1" x14ac:dyDescent="0.2">
      <c r="A14" s="30"/>
      <c r="B14" s="30"/>
      <c r="C14" s="30"/>
      <c r="D14" s="30"/>
      <c r="E14" s="30"/>
      <c r="F14" s="30"/>
      <c r="G14" s="30"/>
      <c r="H14" s="30"/>
      <c r="I14" s="1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2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4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6"/>
      <c r="DD14" s="9"/>
    </row>
    <row r="15" spans="1:108" s="10" customFormat="1" ht="30.75" customHeight="1" x14ac:dyDescent="0.2">
      <c r="A15" s="46" t="s">
        <v>27</v>
      </c>
      <c r="B15" s="46"/>
      <c r="C15" s="46"/>
      <c r="D15" s="46"/>
      <c r="E15" s="46"/>
      <c r="F15" s="46"/>
      <c r="G15" s="46"/>
      <c r="H15" s="46"/>
      <c r="I15" s="13"/>
      <c r="J15" s="44" t="s">
        <v>28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5"/>
      <c r="BW15" s="40" t="s">
        <v>23</v>
      </c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53">
        <v>15382595.703928918</v>
      </c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5"/>
      <c r="DD15" s="18"/>
    </row>
    <row r="16" spans="1:108" s="10" customFormat="1" ht="15" customHeight="1" x14ac:dyDescent="0.2">
      <c r="A16" s="37" t="s">
        <v>29</v>
      </c>
      <c r="B16" s="38"/>
      <c r="C16" s="38"/>
      <c r="D16" s="38"/>
      <c r="E16" s="38"/>
      <c r="F16" s="38"/>
      <c r="G16" s="38"/>
      <c r="H16" s="39"/>
      <c r="I16" s="11"/>
      <c r="J16" s="31" t="s">
        <v>67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2"/>
      <c r="BW16" s="33" t="s">
        <v>23</v>
      </c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4">
        <f>'стр.1 (2022)'!CM16:DC16/'стр.1 (2022)'!$CM$15:$DC$15*$CM$15</f>
        <v>6688941.0623939885</v>
      </c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6"/>
      <c r="DD16" s="9"/>
    </row>
    <row r="17" spans="1:108" s="10" customFormat="1" ht="15" customHeight="1" x14ac:dyDescent="0.2">
      <c r="A17" s="37" t="s">
        <v>30</v>
      </c>
      <c r="B17" s="38"/>
      <c r="C17" s="38"/>
      <c r="D17" s="38"/>
      <c r="E17" s="38"/>
      <c r="F17" s="38"/>
      <c r="G17" s="38"/>
      <c r="H17" s="39"/>
      <c r="I17" s="11"/>
      <c r="J17" s="31" t="s">
        <v>69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2"/>
      <c r="BW17" s="33" t="s">
        <v>23</v>
      </c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4">
        <f>'стр.1 (2022)'!CM17:DC17/'стр.1 (2022)'!CM15:DC15*'стр.1 (2023)'!CM15:DC15</f>
        <v>4370685.3750300361</v>
      </c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6"/>
      <c r="DD17" s="9"/>
    </row>
    <row r="18" spans="1:108" s="10" customFormat="1" ht="15" customHeight="1" x14ac:dyDescent="0.2">
      <c r="A18" s="37" t="s">
        <v>31</v>
      </c>
      <c r="B18" s="38"/>
      <c r="C18" s="38"/>
      <c r="D18" s="38"/>
      <c r="E18" s="38"/>
      <c r="F18" s="38"/>
      <c r="G18" s="38"/>
      <c r="H18" s="39"/>
      <c r="I18" s="11"/>
      <c r="J18" s="31" t="s">
        <v>68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2"/>
      <c r="BW18" s="33" t="s">
        <v>23</v>
      </c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4">
        <f>'стр.1 (2022)'!CM18:DC18/'стр.1 (2022)'!CM15:DC15*'стр.1 (2023)'!CM15:DC15</f>
        <v>4322969.266504894</v>
      </c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6"/>
      <c r="DD18" s="9"/>
    </row>
    <row r="19" spans="1:108" s="10" customFormat="1" ht="15" customHeight="1" x14ac:dyDescent="0.2">
      <c r="A19" s="37"/>
      <c r="B19" s="38"/>
      <c r="C19" s="38"/>
      <c r="D19" s="38"/>
      <c r="E19" s="38"/>
      <c r="F19" s="38"/>
      <c r="G19" s="38"/>
      <c r="H19" s="39"/>
      <c r="I19" s="1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2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4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6"/>
      <c r="DD19" s="9"/>
    </row>
    <row r="20" spans="1:108" s="10" customFormat="1" ht="15" customHeight="1" x14ac:dyDescent="0.2">
      <c r="A20" s="41" t="s">
        <v>32</v>
      </c>
      <c r="B20" s="42"/>
      <c r="C20" s="42"/>
      <c r="D20" s="42"/>
      <c r="E20" s="42"/>
      <c r="F20" s="42"/>
      <c r="G20" s="42"/>
      <c r="H20" s="43"/>
      <c r="I20" s="13"/>
      <c r="J20" s="44" t="s">
        <v>45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5"/>
      <c r="BW20" s="40" t="s">
        <v>23</v>
      </c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53">
        <f>CM10-CM15</f>
        <v>110449.22242710739</v>
      </c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5"/>
      <c r="DD20" s="9"/>
    </row>
    <row r="21" spans="1:108" s="10" customFormat="1" ht="15" customHeight="1" x14ac:dyDescent="0.2">
      <c r="A21" s="37" t="s">
        <v>33</v>
      </c>
      <c r="B21" s="38"/>
      <c r="C21" s="38"/>
      <c r="D21" s="38"/>
      <c r="E21" s="38"/>
      <c r="F21" s="38"/>
      <c r="G21" s="38"/>
      <c r="H21" s="39"/>
      <c r="I21" s="11"/>
      <c r="J21" s="31" t="s">
        <v>46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2"/>
      <c r="BW21" s="33" t="s">
        <v>23</v>
      </c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4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6"/>
      <c r="DD21" s="9"/>
    </row>
    <row r="22" spans="1:108" s="10" customFormat="1" x14ac:dyDescent="0.2">
      <c r="A22" s="30" t="s">
        <v>34</v>
      </c>
      <c r="B22" s="30"/>
      <c r="C22" s="30"/>
      <c r="D22" s="30"/>
      <c r="E22" s="30"/>
      <c r="F22" s="30"/>
      <c r="G22" s="30"/>
      <c r="H22" s="30"/>
      <c r="I22" s="11"/>
      <c r="J22" s="31" t="s">
        <v>47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2"/>
      <c r="BW22" s="33" t="s">
        <v>23</v>
      </c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4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6"/>
      <c r="DD22" s="9"/>
    </row>
    <row r="23" spans="1:108" s="10" customFormat="1" x14ac:dyDescent="0.2">
      <c r="A23" s="30" t="s">
        <v>35</v>
      </c>
      <c r="B23" s="30"/>
      <c r="C23" s="30"/>
      <c r="D23" s="30"/>
      <c r="E23" s="30"/>
      <c r="F23" s="30"/>
      <c r="G23" s="30"/>
      <c r="H23" s="30"/>
      <c r="I23" s="11"/>
      <c r="J23" s="31" t="s">
        <v>48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2"/>
      <c r="BW23" s="33" t="s">
        <v>23</v>
      </c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4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6"/>
      <c r="DD23" s="9"/>
    </row>
    <row r="24" spans="1:108" s="10" customFormat="1" x14ac:dyDescent="0.2">
      <c r="A24" s="30" t="s">
        <v>36</v>
      </c>
      <c r="B24" s="30"/>
      <c r="C24" s="30"/>
      <c r="D24" s="30"/>
      <c r="E24" s="30"/>
      <c r="F24" s="30"/>
      <c r="G24" s="30"/>
      <c r="H24" s="30"/>
      <c r="I24" s="11"/>
      <c r="J24" s="31" t="s">
        <v>49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2"/>
      <c r="BW24" s="33" t="s">
        <v>23</v>
      </c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4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6"/>
      <c r="DD24" s="9"/>
    </row>
    <row r="25" spans="1:108" s="10" customFormat="1" x14ac:dyDescent="0.2">
      <c r="A25" s="30" t="s">
        <v>37</v>
      </c>
      <c r="B25" s="30"/>
      <c r="C25" s="30"/>
      <c r="D25" s="30"/>
      <c r="E25" s="30"/>
      <c r="F25" s="30"/>
      <c r="G25" s="30"/>
      <c r="H25" s="30"/>
      <c r="I25" s="11"/>
      <c r="J25" s="31" t="s">
        <v>50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2"/>
      <c r="BW25" s="33" t="s">
        <v>23</v>
      </c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4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6"/>
      <c r="DD25" s="9"/>
    </row>
    <row r="26" spans="1:108" s="10" customFormat="1" x14ac:dyDescent="0.2">
      <c r="A26" s="30" t="s">
        <v>38</v>
      </c>
      <c r="B26" s="30"/>
      <c r="C26" s="30"/>
      <c r="D26" s="30"/>
      <c r="E26" s="30"/>
      <c r="F26" s="30"/>
      <c r="G26" s="30"/>
      <c r="H26" s="30"/>
      <c r="I26" s="11"/>
      <c r="J26" s="31" t="s">
        <v>51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2"/>
      <c r="BW26" s="33" t="s">
        <v>23</v>
      </c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4">
        <f>CM10-CM15+CM24-CM25+CM22-CM23</f>
        <v>110449.22242710739</v>
      </c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6"/>
      <c r="DD26" s="9"/>
    </row>
    <row r="27" spans="1:108" s="10" customFormat="1" x14ac:dyDescent="0.2">
      <c r="A27" s="30" t="s">
        <v>39</v>
      </c>
      <c r="B27" s="30"/>
      <c r="C27" s="30"/>
      <c r="D27" s="30"/>
      <c r="E27" s="30"/>
      <c r="F27" s="30"/>
      <c r="G27" s="30"/>
      <c r="H27" s="30"/>
      <c r="I27" s="11"/>
      <c r="J27" s="31" t="s">
        <v>52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2"/>
      <c r="BW27" s="33" t="s">
        <v>23</v>
      </c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4">
        <f>IF(CM26&lt;1,0,CM26*0.2)</f>
        <v>22089.844485421479</v>
      </c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6"/>
      <c r="DD27" s="9"/>
    </row>
    <row r="28" spans="1:108" s="10" customFormat="1" x14ac:dyDescent="0.2">
      <c r="A28" s="30" t="s">
        <v>40</v>
      </c>
      <c r="B28" s="30"/>
      <c r="C28" s="30"/>
      <c r="D28" s="30"/>
      <c r="E28" s="30"/>
      <c r="F28" s="30"/>
      <c r="G28" s="30"/>
      <c r="H28" s="30"/>
      <c r="I28" s="11"/>
      <c r="J28" s="31" t="s">
        <v>53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2"/>
      <c r="BW28" s="33" t="s">
        <v>23</v>
      </c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4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6"/>
      <c r="DD28" s="9"/>
    </row>
    <row r="29" spans="1:108" s="10" customFormat="1" x14ac:dyDescent="0.2">
      <c r="A29" s="30" t="s">
        <v>41</v>
      </c>
      <c r="B29" s="30"/>
      <c r="C29" s="30"/>
      <c r="D29" s="30"/>
      <c r="E29" s="30"/>
      <c r="F29" s="30"/>
      <c r="G29" s="30"/>
      <c r="H29" s="30"/>
      <c r="I29" s="11"/>
      <c r="J29" s="31" t="s">
        <v>54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2"/>
      <c r="BW29" s="33" t="s">
        <v>23</v>
      </c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4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6"/>
      <c r="DD29" s="9"/>
    </row>
    <row r="30" spans="1:108" s="10" customFormat="1" x14ac:dyDescent="0.2">
      <c r="A30" s="30" t="s">
        <v>42</v>
      </c>
      <c r="B30" s="30"/>
      <c r="C30" s="30"/>
      <c r="D30" s="30"/>
      <c r="E30" s="30"/>
      <c r="F30" s="30"/>
      <c r="G30" s="30"/>
      <c r="H30" s="30"/>
      <c r="I30" s="11"/>
      <c r="J30" s="31" t="s">
        <v>55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2"/>
      <c r="BW30" s="33" t="s">
        <v>23</v>
      </c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4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6"/>
      <c r="DD30" s="9"/>
    </row>
    <row r="31" spans="1:108" s="10" customFormat="1" x14ac:dyDescent="0.2">
      <c r="A31" s="30" t="s">
        <v>43</v>
      </c>
      <c r="B31" s="30"/>
      <c r="C31" s="30"/>
      <c r="D31" s="30"/>
      <c r="E31" s="30"/>
      <c r="F31" s="30"/>
      <c r="G31" s="30"/>
      <c r="H31" s="30"/>
      <c r="I31" s="11"/>
      <c r="J31" s="31" t="s">
        <v>56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2"/>
      <c r="BW31" s="33" t="s">
        <v>23</v>
      </c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4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6"/>
      <c r="DD31" s="9"/>
    </row>
    <row r="32" spans="1:108" s="10" customFormat="1" x14ac:dyDescent="0.2">
      <c r="A32" s="30" t="s">
        <v>44</v>
      </c>
      <c r="B32" s="30"/>
      <c r="C32" s="30"/>
      <c r="D32" s="30"/>
      <c r="E32" s="30"/>
      <c r="F32" s="30"/>
      <c r="G32" s="30"/>
      <c r="H32" s="30"/>
      <c r="I32" s="11"/>
      <c r="J32" s="31" t="s">
        <v>57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2"/>
      <c r="BW32" s="33" t="s">
        <v>23</v>
      </c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53">
        <f>CM26-CM27-CM29+CM30+CM31</f>
        <v>88359.377941685918</v>
      </c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5"/>
      <c r="DD32" s="9"/>
    </row>
    <row r="33" spans="108:108" x14ac:dyDescent="0.25">
      <c r="DD33" s="9"/>
    </row>
  </sheetData>
  <customSheetViews>
    <customSheetView guid="{A590CA9F-4ED2-47E8-BB1F-E45D47D0C446}" showPageBreaks="1" printArea="1">
      <pane xSplit="90" ySplit="9" topLeftCell="CM10" activePane="bottomRight" state="frozen"/>
      <selection pane="bottomRight" activeCell="CM11" sqref="CM11:DC11"/>
      <pageMargins left="0.78740157480314965" right="0.31496062992125984" top="0.59055118110236227" bottom="0.39370078740157483" header="0.19685039370078741" footer="0.19685039370078741"/>
      <pageSetup paperSize="9" orientation="portrait" r:id="rId1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9816A9AC-48EB-4C88-BF54-8086E4E0B9E3}">
      <pane xSplit="90" ySplit="9" topLeftCell="CM10" activePane="bottomRight" state="frozen"/>
      <selection pane="bottomRight" activeCell="DD15" sqref="DD15"/>
      <pageMargins left="0.78740157480314965" right="0.31496062992125984" top="0.59055118110236227" bottom="0.39370078740157483" header="0.19685039370078741" footer="0.19685039370078741"/>
      <pageSetup paperSize="9" orientation="portrait" r:id="rId2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094EA08C-2CC3-4321-A59D-DD62E7C95D3B}">
      <pane xSplit="90" ySplit="9" topLeftCell="CM10" activePane="bottomRight" state="frozen"/>
      <selection pane="bottomRight" activeCell="CM16" sqref="CM16:DC18"/>
      <pageMargins left="0.78740157480314965" right="0.31496062992125984" top="0.59055118110236227" bottom="0.39370078740157483" header="0.19685039370078741" footer="0.19685039370078741"/>
      <pageSetup paperSize="9" orientation="portrait" r:id="rId3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80023869-B757-404D-8A6A-7EA6536690D3}" showPageBreaks="1" printArea="1">
      <pane xSplit="90" ySplit="9" topLeftCell="CM10" activePane="bottomRight" state="frozen"/>
      <selection pane="bottomRight" activeCell="CM15" sqref="CM15:DC15"/>
      <pageMargins left="0.78740157480314965" right="0.31496062992125984" top="0.59055118110236227" bottom="0.39370078740157483" header="0.19685039370078741" footer="0.19685039370078741"/>
      <pageSetup paperSize="9" orientation="portrait" r:id="rId4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6A1AB8FC-7742-4167-9A27-9DE13B649729}" showPageBreaks="1" printArea="1">
      <pane xSplit="90" ySplit="9" topLeftCell="CM10" activePane="bottomRight" state="frozen"/>
      <selection pane="bottomRight" activeCell="CM15" sqref="CM15:DC15"/>
      <pageMargins left="0.78740157480314965" right="0.31496062992125984" top="0.59055118110236227" bottom="0.39370078740157483" header="0.19685039370078741" footer="0.19685039370078741"/>
      <pageSetup paperSize="9" orientation="portrait" r:id="rId5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</customSheetViews>
  <mergeCells count="100">
    <mergeCell ref="CM32:DC32"/>
    <mergeCell ref="A32:H32"/>
    <mergeCell ref="J32:BV32"/>
    <mergeCell ref="BW32:CL32"/>
    <mergeCell ref="A30:H30"/>
    <mergeCell ref="J30:BV30"/>
    <mergeCell ref="BW30:CL30"/>
    <mergeCell ref="A31:H31"/>
    <mergeCell ref="J31:BV31"/>
    <mergeCell ref="BW31:CL31"/>
    <mergeCell ref="CM31:DC31"/>
    <mergeCell ref="A29:H29"/>
    <mergeCell ref="J29:BV29"/>
    <mergeCell ref="BW29:CL29"/>
    <mergeCell ref="A26:H26"/>
    <mergeCell ref="J26:BV26"/>
    <mergeCell ref="BW26:CL26"/>
    <mergeCell ref="A27:H27"/>
    <mergeCell ref="J27:BV27"/>
    <mergeCell ref="A28:H28"/>
    <mergeCell ref="J28:BV28"/>
    <mergeCell ref="BW28:CL28"/>
    <mergeCell ref="BW27:CL27"/>
    <mergeCell ref="CM29:DC29"/>
    <mergeCell ref="CM28:DC28"/>
    <mergeCell ref="CM30:DC30"/>
    <mergeCell ref="CM19:DC19"/>
    <mergeCell ref="CM20:DC20"/>
    <mergeCell ref="CM25:DC25"/>
    <mergeCell ref="CM26:DC26"/>
    <mergeCell ref="CM27:DC27"/>
    <mergeCell ref="CM21:DC21"/>
    <mergeCell ref="CM22:DC22"/>
    <mergeCell ref="CM23:DC23"/>
    <mergeCell ref="BW21:CL21"/>
    <mergeCell ref="J19:BV19"/>
    <mergeCell ref="BW19:CL19"/>
    <mergeCell ref="A25:H25"/>
    <mergeCell ref="J25:BV25"/>
    <mergeCell ref="BW25:CL25"/>
    <mergeCell ref="A23:H23"/>
    <mergeCell ref="A24:H24"/>
    <mergeCell ref="J24:BV24"/>
    <mergeCell ref="BW24:CL24"/>
    <mergeCell ref="CM18:DC18"/>
    <mergeCell ref="A19:H19"/>
    <mergeCell ref="J18:BV18"/>
    <mergeCell ref="BW18:CL18"/>
    <mergeCell ref="CM24:DC24"/>
    <mergeCell ref="A22:H22"/>
    <mergeCell ref="J22:BV22"/>
    <mergeCell ref="BW22:CL22"/>
    <mergeCell ref="J23:BV23"/>
    <mergeCell ref="BW23:CL23"/>
    <mergeCell ref="A18:H18"/>
    <mergeCell ref="A20:H20"/>
    <mergeCell ref="J20:BV20"/>
    <mergeCell ref="BW20:CL20"/>
    <mergeCell ref="A21:H21"/>
    <mergeCell ref="J21:BV21"/>
    <mergeCell ref="A16:H16"/>
    <mergeCell ref="J16:BV16"/>
    <mergeCell ref="BW16:CL16"/>
    <mergeCell ref="CM16:DC16"/>
    <mergeCell ref="A17:H17"/>
    <mergeCell ref="J17:BV17"/>
    <mergeCell ref="BW17:CL17"/>
    <mergeCell ref="CM17:DC17"/>
    <mergeCell ref="CM15:DC15"/>
    <mergeCell ref="A15:H15"/>
    <mergeCell ref="J15:BV15"/>
    <mergeCell ref="BW15:CL15"/>
    <mergeCell ref="A12:H12"/>
    <mergeCell ref="J12:BV12"/>
    <mergeCell ref="BW12:CL12"/>
    <mergeCell ref="A13:H13"/>
    <mergeCell ref="J13:BV13"/>
    <mergeCell ref="BW13:CL13"/>
    <mergeCell ref="A14:H14"/>
    <mergeCell ref="J14:BV14"/>
    <mergeCell ref="BW14:CL14"/>
    <mergeCell ref="CM14:DC14"/>
    <mergeCell ref="CM12:DC12"/>
    <mergeCell ref="CM13:DC13"/>
    <mergeCell ref="A10:H10"/>
    <mergeCell ref="J10:BV10"/>
    <mergeCell ref="A11:H11"/>
    <mergeCell ref="J11:BV11"/>
    <mergeCell ref="CM11:DC11"/>
    <mergeCell ref="CM10:DC10"/>
    <mergeCell ref="BW10:CL10"/>
    <mergeCell ref="BW11:CL11"/>
    <mergeCell ref="A3:DD3"/>
    <mergeCell ref="A4:DD4"/>
    <mergeCell ref="A5:DD5"/>
    <mergeCell ref="A7:DD7"/>
    <mergeCell ref="A9:H9"/>
    <mergeCell ref="I9:BV9"/>
    <mergeCell ref="BW9:CL9"/>
    <mergeCell ref="CM9:DC9"/>
  </mergeCells>
  <pageMargins left="0.78740157480314965" right="0.31496062992125984" top="0.59055118110236227" bottom="0.39370078740157483" header="0.19685039370078741" footer="0.19685039370078741"/>
  <pageSetup paperSize="9" orientation="portrait" r:id="rId6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14"/>
  <sheetViews>
    <sheetView zoomScaleNormal="100" zoomScaleSheetLayoutView="100" workbookViewId="0">
      <selection activeCell="B2" sqref="B2"/>
    </sheetView>
  </sheetViews>
  <sheetFormatPr defaultColWidth="0.85546875" defaultRowHeight="12.75" x14ac:dyDescent="0.2"/>
  <cols>
    <col min="1" max="66" width="0.85546875" style="5"/>
    <col min="67" max="67" width="6.5703125" style="5" customWidth="1"/>
    <col min="68" max="86" width="0.85546875" style="5"/>
    <col min="87" max="87" width="3.5703125" style="5" customWidth="1"/>
    <col min="88" max="96" width="0.85546875" style="5"/>
    <col min="97" max="97" width="4.7109375" style="5" customWidth="1"/>
    <col min="98" max="105" width="0.85546875" style="5"/>
    <col min="106" max="106" width="4.42578125" style="5" customWidth="1"/>
    <col min="107" max="113" width="0.85546875" style="5"/>
    <col min="114" max="114" width="5.140625" style="5" customWidth="1"/>
    <col min="115" max="158" width="0.85546875" style="5"/>
    <col min="159" max="159" width="5.85546875" style="5" customWidth="1"/>
    <col min="160" max="160" width="0.28515625" style="5" hidden="1" customWidth="1"/>
    <col min="161" max="163" width="0.85546875" style="5" hidden="1" customWidth="1"/>
    <col min="164" max="164" width="4.42578125" style="5" customWidth="1"/>
    <col min="165" max="165" width="0.85546875" style="5" hidden="1" customWidth="1"/>
    <col min="166" max="166" width="0.140625" style="5" hidden="1" customWidth="1"/>
    <col min="167" max="167" width="9.85546875" style="5" customWidth="1"/>
    <col min="168" max="168" width="12.7109375" style="5" customWidth="1"/>
    <col min="169" max="16384" width="0.85546875" style="5"/>
  </cols>
  <sheetData>
    <row r="1" spans="1:168" s="2" customFormat="1" ht="15" customHeight="1" x14ac:dyDescent="0.25">
      <c r="B1" s="48" t="s">
        <v>78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</row>
    <row r="2" spans="1:168" ht="6" customHeight="1" x14ac:dyDescent="0.2"/>
    <row r="3" spans="1:168" s="1" customFormat="1" ht="12.75" customHeight="1" x14ac:dyDescent="0.2">
      <c r="A3" s="87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9"/>
      <c r="BF3" s="87" t="s">
        <v>3</v>
      </c>
      <c r="BG3" s="88"/>
      <c r="BH3" s="88"/>
      <c r="BI3" s="88"/>
      <c r="BJ3" s="88"/>
      <c r="BK3" s="88"/>
      <c r="BL3" s="88"/>
      <c r="BM3" s="88"/>
      <c r="BN3" s="88"/>
      <c r="BO3" s="89"/>
      <c r="BP3" s="96" t="s">
        <v>4</v>
      </c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8"/>
    </row>
    <row r="4" spans="1:168" s="1" customFormat="1" ht="113.25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2"/>
      <c r="BF4" s="93"/>
      <c r="BG4" s="94"/>
      <c r="BH4" s="94"/>
      <c r="BI4" s="94"/>
      <c r="BJ4" s="94"/>
      <c r="BK4" s="94"/>
      <c r="BL4" s="94"/>
      <c r="BM4" s="94"/>
      <c r="BN4" s="94"/>
      <c r="BO4" s="95"/>
      <c r="BP4" s="99" t="s">
        <v>13</v>
      </c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 t="s">
        <v>14</v>
      </c>
      <c r="CC4" s="99"/>
      <c r="CD4" s="99"/>
      <c r="CE4" s="99"/>
      <c r="CF4" s="99"/>
      <c r="CG4" s="99"/>
      <c r="CH4" s="99"/>
      <c r="CI4" s="99"/>
      <c r="CJ4" s="99"/>
      <c r="CK4" s="99" t="s">
        <v>5</v>
      </c>
      <c r="CL4" s="99"/>
      <c r="CM4" s="99"/>
      <c r="CN4" s="99"/>
      <c r="CO4" s="99"/>
      <c r="CP4" s="99"/>
      <c r="CQ4" s="99"/>
      <c r="CR4" s="99"/>
      <c r="CS4" s="99"/>
      <c r="CT4" s="99" t="s">
        <v>12</v>
      </c>
      <c r="CU4" s="99"/>
      <c r="CV4" s="99"/>
      <c r="CW4" s="99"/>
      <c r="CX4" s="99"/>
      <c r="CY4" s="99"/>
      <c r="CZ4" s="99"/>
      <c r="DA4" s="99"/>
      <c r="DB4" s="99"/>
      <c r="DC4" s="99" t="s">
        <v>6</v>
      </c>
      <c r="DD4" s="99"/>
      <c r="DE4" s="99"/>
      <c r="DF4" s="99"/>
      <c r="DG4" s="99"/>
      <c r="DH4" s="99"/>
      <c r="DI4" s="99"/>
      <c r="DJ4" s="99"/>
      <c r="DK4" s="99"/>
      <c r="DL4" s="99" t="s">
        <v>8</v>
      </c>
      <c r="DM4" s="99"/>
      <c r="DN4" s="99"/>
      <c r="DO4" s="99"/>
      <c r="DP4" s="99"/>
      <c r="DQ4" s="99"/>
      <c r="DR4" s="99"/>
      <c r="DS4" s="99"/>
      <c r="DT4" s="99"/>
      <c r="DU4" s="99"/>
      <c r="DV4" s="99" t="s">
        <v>7</v>
      </c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 t="s">
        <v>10</v>
      </c>
      <c r="EL4" s="99"/>
      <c r="EM4" s="99"/>
      <c r="EN4" s="99"/>
      <c r="EO4" s="99"/>
      <c r="EP4" s="99"/>
      <c r="EQ4" s="99"/>
      <c r="ER4" s="99"/>
      <c r="ES4" s="99"/>
      <c r="ET4" s="99" t="s">
        <v>11</v>
      </c>
      <c r="EU4" s="99"/>
      <c r="EV4" s="99"/>
      <c r="EW4" s="99"/>
      <c r="EX4" s="99"/>
      <c r="EY4" s="99"/>
      <c r="EZ4" s="99"/>
      <c r="FA4" s="99"/>
      <c r="FB4" s="99"/>
      <c r="FC4" s="99"/>
      <c r="FD4" s="99" t="s">
        <v>9</v>
      </c>
      <c r="FE4" s="99"/>
      <c r="FF4" s="99"/>
      <c r="FG4" s="99"/>
      <c r="FH4" s="99"/>
      <c r="FI4" s="99"/>
      <c r="FJ4" s="99"/>
      <c r="FK4" s="99"/>
    </row>
    <row r="5" spans="1:168" s="1" customFormat="1" ht="12" customHeight="1" x14ac:dyDescent="0.2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2"/>
      <c r="BF5" s="81">
        <v>1</v>
      </c>
      <c r="BG5" s="81"/>
      <c r="BH5" s="81"/>
      <c r="BI5" s="81"/>
      <c r="BJ5" s="81"/>
      <c r="BK5" s="81"/>
      <c r="BL5" s="81"/>
      <c r="BM5" s="81"/>
      <c r="BN5" s="81"/>
      <c r="BO5" s="81"/>
      <c r="BP5" s="81">
        <v>2</v>
      </c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>
        <v>3</v>
      </c>
      <c r="CC5" s="81"/>
      <c r="CD5" s="81"/>
      <c r="CE5" s="81"/>
      <c r="CF5" s="81"/>
      <c r="CG5" s="81"/>
      <c r="CH5" s="81"/>
      <c r="CI5" s="81"/>
      <c r="CJ5" s="81"/>
      <c r="CK5" s="81">
        <v>4</v>
      </c>
      <c r="CL5" s="81"/>
      <c r="CM5" s="81"/>
      <c r="CN5" s="81"/>
      <c r="CO5" s="81"/>
      <c r="CP5" s="81"/>
      <c r="CQ5" s="81"/>
      <c r="CR5" s="81"/>
      <c r="CS5" s="81"/>
      <c r="CT5" s="81">
        <v>5</v>
      </c>
      <c r="CU5" s="81"/>
      <c r="CV5" s="81"/>
      <c r="CW5" s="81"/>
      <c r="CX5" s="81"/>
      <c r="CY5" s="81"/>
      <c r="CZ5" s="81"/>
      <c r="DA5" s="81"/>
      <c r="DB5" s="81"/>
      <c r="DC5" s="81">
        <v>6</v>
      </c>
      <c r="DD5" s="81"/>
      <c r="DE5" s="81"/>
      <c r="DF5" s="81"/>
      <c r="DG5" s="81"/>
      <c r="DH5" s="81"/>
      <c r="DI5" s="81"/>
      <c r="DJ5" s="81"/>
      <c r="DK5" s="81"/>
      <c r="DL5" s="81">
        <v>7</v>
      </c>
      <c r="DM5" s="81"/>
      <c r="DN5" s="81"/>
      <c r="DO5" s="81"/>
      <c r="DP5" s="81"/>
      <c r="DQ5" s="81"/>
      <c r="DR5" s="81"/>
      <c r="DS5" s="81"/>
      <c r="DT5" s="81"/>
      <c r="DU5" s="81"/>
      <c r="DV5" s="81">
        <v>8</v>
      </c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>
        <v>9</v>
      </c>
      <c r="EL5" s="81"/>
      <c r="EM5" s="81"/>
      <c r="EN5" s="81"/>
      <c r="EO5" s="81"/>
      <c r="EP5" s="81"/>
      <c r="EQ5" s="81"/>
      <c r="ER5" s="81"/>
      <c r="ES5" s="81"/>
      <c r="ET5" s="81">
        <v>10</v>
      </c>
      <c r="EU5" s="81"/>
      <c r="EV5" s="81"/>
      <c r="EW5" s="81"/>
      <c r="EX5" s="81"/>
      <c r="EY5" s="81"/>
      <c r="EZ5" s="81"/>
      <c r="FA5" s="81"/>
      <c r="FB5" s="81"/>
      <c r="FC5" s="81"/>
      <c r="FD5" s="81">
        <v>11</v>
      </c>
      <c r="FE5" s="81"/>
      <c r="FF5" s="81"/>
      <c r="FG5" s="81"/>
      <c r="FH5" s="81"/>
      <c r="FI5" s="81"/>
      <c r="FJ5" s="81"/>
      <c r="FK5" s="81"/>
    </row>
    <row r="6" spans="1:168" ht="15" customHeight="1" x14ac:dyDescent="0.2">
      <c r="A6" s="6"/>
      <c r="B6" s="82" t="s">
        <v>59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3"/>
      <c r="BF6" s="60"/>
      <c r="BG6" s="61"/>
      <c r="BH6" s="61"/>
      <c r="BI6" s="61"/>
      <c r="BJ6" s="61"/>
      <c r="BK6" s="61"/>
      <c r="BL6" s="61"/>
      <c r="BM6" s="61"/>
      <c r="BN6" s="61"/>
      <c r="BO6" s="62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</row>
    <row r="7" spans="1:168" ht="15" customHeight="1" x14ac:dyDescent="0.2">
      <c r="A7" s="8"/>
      <c r="B7" s="84" t="s">
        <v>60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5"/>
      <c r="BF7" s="65"/>
      <c r="BG7" s="66"/>
      <c r="BH7" s="66"/>
      <c r="BI7" s="66"/>
      <c r="BJ7" s="66"/>
      <c r="BK7" s="66"/>
      <c r="BL7" s="66"/>
      <c r="BM7" s="66"/>
      <c r="BN7" s="66"/>
      <c r="BO7" s="67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</row>
    <row r="8" spans="1:168" ht="15" customHeight="1" x14ac:dyDescent="0.2">
      <c r="A8" s="6"/>
      <c r="B8" s="71" t="s">
        <v>61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109">
        <v>6688941.0623939903</v>
      </c>
      <c r="BG8" s="110"/>
      <c r="BH8" s="110"/>
      <c r="BI8" s="110"/>
      <c r="BJ8" s="110"/>
      <c r="BK8" s="110"/>
      <c r="BL8" s="110"/>
      <c r="BM8" s="110"/>
      <c r="BN8" s="110"/>
      <c r="BO8" s="111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60">
        <f>'стр.2 (2022)'!CB8:CJ8*1.16</f>
        <v>28722.238508955244</v>
      </c>
      <c r="CC8" s="61"/>
      <c r="CD8" s="61"/>
      <c r="CE8" s="61"/>
      <c r="CF8" s="61"/>
      <c r="CG8" s="61"/>
      <c r="CH8" s="61"/>
      <c r="CI8" s="61"/>
      <c r="CJ8" s="62"/>
      <c r="CK8" s="60">
        <f>'стр.2 (2022)'!CK8:CS8*1.16</f>
        <v>424518.7604415933</v>
      </c>
      <c r="CL8" s="61"/>
      <c r="CM8" s="61"/>
      <c r="CN8" s="61"/>
      <c r="CO8" s="61"/>
      <c r="CP8" s="61"/>
      <c r="CQ8" s="61"/>
      <c r="CR8" s="61"/>
      <c r="CS8" s="62"/>
      <c r="CT8" s="60">
        <f>CK8*0.3</f>
        <v>127355.62813247798</v>
      </c>
      <c r="CU8" s="61"/>
      <c r="CV8" s="61"/>
      <c r="CW8" s="61"/>
      <c r="CX8" s="61"/>
      <c r="CY8" s="61"/>
      <c r="CZ8" s="61"/>
      <c r="DA8" s="61"/>
      <c r="DB8" s="62"/>
      <c r="DC8" s="60">
        <f>'стр.2 (2022)'!DC8:DK8*1.02</f>
        <v>61686.692177733632</v>
      </c>
      <c r="DD8" s="61"/>
      <c r="DE8" s="61"/>
      <c r="DF8" s="61"/>
      <c r="DG8" s="61"/>
      <c r="DH8" s="61"/>
      <c r="DI8" s="61"/>
      <c r="DJ8" s="61"/>
      <c r="DK8" s="62"/>
      <c r="DL8" s="56"/>
      <c r="DM8" s="57"/>
      <c r="DN8" s="57"/>
      <c r="DO8" s="57"/>
      <c r="DP8" s="57"/>
      <c r="DQ8" s="57"/>
      <c r="DR8" s="57"/>
      <c r="DS8" s="57"/>
      <c r="DT8" s="57"/>
      <c r="DU8" s="58"/>
      <c r="DV8" s="56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8"/>
      <c r="EK8" s="56"/>
      <c r="EL8" s="57"/>
      <c r="EM8" s="57"/>
      <c r="EN8" s="57"/>
      <c r="EO8" s="57"/>
      <c r="EP8" s="57"/>
      <c r="EQ8" s="57"/>
      <c r="ER8" s="57"/>
      <c r="ES8" s="58"/>
      <c r="ET8" s="103">
        <f>BF8*0.00001</f>
        <v>66.889410623939909</v>
      </c>
      <c r="EU8" s="104"/>
      <c r="EV8" s="104"/>
      <c r="EW8" s="104"/>
      <c r="EX8" s="104"/>
      <c r="EY8" s="104"/>
      <c r="EZ8" s="104"/>
      <c r="FA8" s="104"/>
      <c r="FB8" s="104"/>
      <c r="FC8" s="105"/>
      <c r="FD8" s="60">
        <f>BF8-CB8-CK8-CT8-DC8-ET8</f>
        <v>6046590.8537226059</v>
      </c>
      <c r="FE8" s="61"/>
      <c r="FF8" s="61"/>
      <c r="FG8" s="61"/>
      <c r="FH8" s="61"/>
      <c r="FI8" s="61"/>
      <c r="FJ8" s="61"/>
      <c r="FK8" s="62"/>
      <c r="FL8" s="19">
        <v>5479402.8417424727</v>
      </c>
    </row>
    <row r="9" spans="1:168" ht="15" customHeight="1" x14ac:dyDescent="0.2">
      <c r="A9" s="6"/>
      <c r="B9" s="71" t="s">
        <v>62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65"/>
      <c r="BG9" s="66"/>
      <c r="BH9" s="66"/>
      <c r="BI9" s="66"/>
      <c r="BJ9" s="66"/>
      <c r="BK9" s="66"/>
      <c r="BL9" s="66"/>
      <c r="BM9" s="66"/>
      <c r="BN9" s="66"/>
      <c r="BO9" s="67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6"/>
      <c r="CC9" s="57"/>
      <c r="CD9" s="57"/>
      <c r="CE9" s="57"/>
      <c r="CF9" s="57"/>
      <c r="CG9" s="57"/>
      <c r="CH9" s="57"/>
      <c r="CI9" s="57"/>
      <c r="CJ9" s="58"/>
      <c r="CK9" s="56"/>
      <c r="CL9" s="57"/>
      <c r="CM9" s="57"/>
      <c r="CN9" s="57"/>
      <c r="CO9" s="57"/>
      <c r="CP9" s="57"/>
      <c r="CQ9" s="57"/>
      <c r="CR9" s="57"/>
      <c r="CS9" s="58"/>
      <c r="CT9" s="56"/>
      <c r="CU9" s="57"/>
      <c r="CV9" s="57"/>
      <c r="CW9" s="57"/>
      <c r="CX9" s="57"/>
      <c r="CY9" s="57"/>
      <c r="CZ9" s="57"/>
      <c r="DA9" s="57"/>
      <c r="DB9" s="58"/>
      <c r="DC9" s="56"/>
      <c r="DD9" s="57"/>
      <c r="DE9" s="57"/>
      <c r="DF9" s="57"/>
      <c r="DG9" s="57"/>
      <c r="DH9" s="57"/>
      <c r="DI9" s="57"/>
      <c r="DJ9" s="57"/>
      <c r="DK9" s="58"/>
      <c r="DL9" s="56"/>
      <c r="DM9" s="57"/>
      <c r="DN9" s="57"/>
      <c r="DO9" s="57"/>
      <c r="DP9" s="57"/>
      <c r="DQ9" s="57"/>
      <c r="DR9" s="57"/>
      <c r="DS9" s="57"/>
      <c r="DT9" s="57"/>
      <c r="DU9" s="58"/>
      <c r="DV9" s="56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8"/>
      <c r="EK9" s="56"/>
      <c r="EL9" s="57"/>
      <c r="EM9" s="57"/>
      <c r="EN9" s="57"/>
      <c r="EO9" s="57"/>
      <c r="EP9" s="57"/>
      <c r="EQ9" s="57"/>
      <c r="ER9" s="57"/>
      <c r="ES9" s="58"/>
      <c r="ET9" s="56"/>
      <c r="EU9" s="57"/>
      <c r="EV9" s="57"/>
      <c r="EW9" s="57"/>
      <c r="EX9" s="57"/>
      <c r="EY9" s="57"/>
      <c r="EZ9" s="57"/>
      <c r="FA9" s="57"/>
      <c r="FB9" s="57"/>
      <c r="FC9" s="58"/>
      <c r="FD9" s="56"/>
      <c r="FE9" s="57"/>
      <c r="FF9" s="57"/>
      <c r="FG9" s="57"/>
      <c r="FH9" s="57"/>
      <c r="FI9" s="57"/>
      <c r="FJ9" s="57"/>
      <c r="FK9" s="58"/>
    </row>
    <row r="10" spans="1:168" ht="15" customHeight="1" x14ac:dyDescent="0.2">
      <c r="A10" s="6"/>
      <c r="B10" s="73" t="s">
        <v>63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4"/>
      <c r="BF10" s="65"/>
      <c r="BG10" s="66"/>
      <c r="BH10" s="66"/>
      <c r="BI10" s="66"/>
      <c r="BJ10" s="66"/>
      <c r="BK10" s="66"/>
      <c r="BL10" s="66"/>
      <c r="BM10" s="66"/>
      <c r="BN10" s="66"/>
      <c r="BO10" s="67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75"/>
      <c r="CC10" s="76"/>
      <c r="CD10" s="76"/>
      <c r="CE10" s="76"/>
      <c r="CF10" s="76"/>
      <c r="CG10" s="76"/>
      <c r="CH10" s="76"/>
      <c r="CI10" s="76"/>
      <c r="CJ10" s="77"/>
      <c r="CK10" s="68"/>
      <c r="CL10" s="69"/>
      <c r="CM10" s="69"/>
      <c r="CN10" s="69"/>
      <c r="CO10" s="69"/>
      <c r="CP10" s="69"/>
      <c r="CQ10" s="69"/>
      <c r="CR10" s="69"/>
      <c r="CS10" s="70"/>
      <c r="CT10" s="56"/>
      <c r="CU10" s="57"/>
      <c r="CV10" s="57"/>
      <c r="CW10" s="57"/>
      <c r="CX10" s="57"/>
      <c r="CY10" s="57"/>
      <c r="CZ10" s="57"/>
      <c r="DA10" s="57"/>
      <c r="DB10" s="58"/>
      <c r="DC10" s="56"/>
      <c r="DD10" s="57"/>
      <c r="DE10" s="57"/>
      <c r="DF10" s="57"/>
      <c r="DG10" s="57"/>
      <c r="DH10" s="57"/>
      <c r="DI10" s="57"/>
      <c r="DJ10" s="57"/>
      <c r="DK10" s="58"/>
      <c r="DL10" s="56"/>
      <c r="DM10" s="57"/>
      <c r="DN10" s="57"/>
      <c r="DO10" s="57"/>
      <c r="DP10" s="57"/>
      <c r="DQ10" s="57"/>
      <c r="DR10" s="57"/>
      <c r="DS10" s="57"/>
      <c r="DT10" s="57"/>
      <c r="DU10" s="58"/>
      <c r="DV10" s="56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8"/>
      <c r="EK10" s="56"/>
      <c r="EL10" s="57"/>
      <c r="EM10" s="57"/>
      <c r="EN10" s="57"/>
      <c r="EO10" s="57"/>
      <c r="EP10" s="57"/>
      <c r="EQ10" s="57"/>
      <c r="ER10" s="57"/>
      <c r="ES10" s="58"/>
      <c r="ET10" s="56"/>
      <c r="EU10" s="57"/>
      <c r="EV10" s="57"/>
      <c r="EW10" s="57"/>
      <c r="EX10" s="57"/>
      <c r="EY10" s="57"/>
      <c r="EZ10" s="57"/>
      <c r="FA10" s="57"/>
      <c r="FB10" s="57"/>
      <c r="FC10" s="58"/>
      <c r="FD10" s="60"/>
      <c r="FE10" s="61"/>
      <c r="FF10" s="61"/>
      <c r="FG10" s="61"/>
      <c r="FH10" s="61"/>
      <c r="FI10" s="61"/>
      <c r="FJ10" s="61"/>
      <c r="FK10" s="62"/>
    </row>
    <row r="11" spans="1:168" ht="27.75" customHeight="1" x14ac:dyDescent="0.2">
      <c r="A11" s="6"/>
      <c r="B11" s="71" t="s">
        <v>64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65"/>
      <c r="BG11" s="66"/>
      <c r="BH11" s="66"/>
      <c r="BI11" s="66"/>
      <c r="BJ11" s="66"/>
      <c r="BK11" s="66"/>
      <c r="BL11" s="66"/>
      <c r="BM11" s="66"/>
      <c r="BN11" s="66"/>
      <c r="BO11" s="67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6"/>
      <c r="CC11" s="57"/>
      <c r="CD11" s="57"/>
      <c r="CE11" s="57"/>
      <c r="CF11" s="57"/>
      <c r="CG11" s="57"/>
      <c r="CH11" s="57"/>
      <c r="CI11" s="57"/>
      <c r="CJ11" s="58"/>
      <c r="CK11" s="56"/>
      <c r="CL11" s="57"/>
      <c r="CM11" s="57"/>
      <c r="CN11" s="57"/>
      <c r="CO11" s="57"/>
      <c r="CP11" s="57"/>
      <c r="CQ11" s="57"/>
      <c r="CR11" s="57"/>
      <c r="CS11" s="58"/>
      <c r="CT11" s="56"/>
      <c r="CU11" s="57"/>
      <c r="CV11" s="57"/>
      <c r="CW11" s="57"/>
      <c r="CX11" s="57"/>
      <c r="CY11" s="57"/>
      <c r="CZ11" s="57"/>
      <c r="DA11" s="57"/>
      <c r="DB11" s="58"/>
      <c r="DC11" s="56"/>
      <c r="DD11" s="57"/>
      <c r="DE11" s="57"/>
      <c r="DF11" s="57"/>
      <c r="DG11" s="57"/>
      <c r="DH11" s="57"/>
      <c r="DI11" s="57"/>
      <c r="DJ11" s="57"/>
      <c r="DK11" s="58"/>
      <c r="DL11" s="56"/>
      <c r="DM11" s="57"/>
      <c r="DN11" s="57"/>
      <c r="DO11" s="57"/>
      <c r="DP11" s="57"/>
      <c r="DQ11" s="57"/>
      <c r="DR11" s="57"/>
      <c r="DS11" s="57"/>
      <c r="DT11" s="57"/>
      <c r="DU11" s="58"/>
      <c r="DV11" s="56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8"/>
      <c r="EK11" s="56"/>
      <c r="EL11" s="57"/>
      <c r="EM11" s="57"/>
      <c r="EN11" s="57"/>
      <c r="EO11" s="57"/>
      <c r="EP11" s="57"/>
      <c r="EQ11" s="57"/>
      <c r="ER11" s="57"/>
      <c r="ES11" s="58"/>
      <c r="ET11" s="56"/>
      <c r="EU11" s="57"/>
      <c r="EV11" s="57"/>
      <c r="EW11" s="57"/>
      <c r="EX11" s="57"/>
      <c r="EY11" s="57"/>
      <c r="EZ11" s="57"/>
      <c r="FA11" s="57"/>
      <c r="FB11" s="57"/>
      <c r="FC11" s="58"/>
      <c r="FD11" s="56"/>
      <c r="FE11" s="57"/>
      <c r="FF11" s="57"/>
      <c r="FG11" s="57"/>
      <c r="FH11" s="57"/>
      <c r="FI11" s="57"/>
      <c r="FJ11" s="57"/>
      <c r="FK11" s="58"/>
    </row>
    <row r="12" spans="1:168" ht="15" customHeight="1" x14ac:dyDescent="0.2">
      <c r="A12" s="6"/>
      <c r="B12" s="71" t="s">
        <v>65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65"/>
      <c r="BG12" s="66"/>
      <c r="BH12" s="66"/>
      <c r="BI12" s="66"/>
      <c r="BJ12" s="66"/>
      <c r="BK12" s="66"/>
      <c r="BL12" s="66"/>
      <c r="BM12" s="66"/>
      <c r="BN12" s="66"/>
      <c r="BO12" s="67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6"/>
      <c r="CC12" s="57"/>
      <c r="CD12" s="57"/>
      <c r="CE12" s="57"/>
      <c r="CF12" s="57"/>
      <c r="CG12" s="57"/>
      <c r="CH12" s="57"/>
      <c r="CI12" s="57"/>
      <c r="CJ12" s="58"/>
      <c r="CK12" s="56"/>
      <c r="CL12" s="57"/>
      <c r="CM12" s="57"/>
      <c r="CN12" s="57"/>
      <c r="CO12" s="57"/>
      <c r="CP12" s="57"/>
      <c r="CQ12" s="57"/>
      <c r="CR12" s="57"/>
      <c r="CS12" s="58"/>
      <c r="CT12" s="56"/>
      <c r="CU12" s="57"/>
      <c r="CV12" s="57"/>
      <c r="CW12" s="57"/>
      <c r="CX12" s="57"/>
      <c r="CY12" s="57"/>
      <c r="CZ12" s="57"/>
      <c r="DA12" s="57"/>
      <c r="DB12" s="58"/>
      <c r="DC12" s="56"/>
      <c r="DD12" s="57"/>
      <c r="DE12" s="57"/>
      <c r="DF12" s="57"/>
      <c r="DG12" s="57"/>
      <c r="DH12" s="57"/>
      <c r="DI12" s="57"/>
      <c r="DJ12" s="57"/>
      <c r="DK12" s="58"/>
      <c r="DL12" s="56"/>
      <c r="DM12" s="57"/>
      <c r="DN12" s="57"/>
      <c r="DO12" s="57"/>
      <c r="DP12" s="57"/>
      <c r="DQ12" s="57"/>
      <c r="DR12" s="57"/>
      <c r="DS12" s="57"/>
      <c r="DT12" s="57"/>
      <c r="DU12" s="58"/>
      <c r="DV12" s="56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8"/>
      <c r="EK12" s="56"/>
      <c r="EL12" s="57"/>
      <c r="EM12" s="57"/>
      <c r="EN12" s="57"/>
      <c r="EO12" s="57"/>
      <c r="EP12" s="57"/>
      <c r="EQ12" s="57"/>
      <c r="ER12" s="57"/>
      <c r="ES12" s="58"/>
      <c r="ET12" s="56"/>
      <c r="EU12" s="57"/>
      <c r="EV12" s="57"/>
      <c r="EW12" s="57"/>
      <c r="EX12" s="57"/>
      <c r="EY12" s="57"/>
      <c r="EZ12" s="57"/>
      <c r="FA12" s="57"/>
      <c r="FB12" s="57"/>
      <c r="FC12" s="58"/>
      <c r="FD12" s="56"/>
      <c r="FE12" s="57"/>
      <c r="FF12" s="57"/>
      <c r="FG12" s="57"/>
      <c r="FH12" s="57"/>
      <c r="FI12" s="57"/>
      <c r="FJ12" s="57"/>
      <c r="FK12" s="58"/>
    </row>
    <row r="13" spans="1:168" ht="15" customHeight="1" x14ac:dyDescent="0.2">
      <c r="A13" s="7"/>
      <c r="B13" s="63" t="s">
        <v>66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65">
        <f>BF10+BF8</f>
        <v>6688941.0623939903</v>
      </c>
      <c r="BG13" s="66"/>
      <c r="BH13" s="66"/>
      <c r="BI13" s="66"/>
      <c r="BJ13" s="66"/>
      <c r="BK13" s="66"/>
      <c r="BL13" s="66"/>
      <c r="BM13" s="66"/>
      <c r="BN13" s="66"/>
      <c r="BO13" s="67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60">
        <f>CB8+CB10</f>
        <v>28722.238508955244</v>
      </c>
      <c r="CC13" s="61"/>
      <c r="CD13" s="61"/>
      <c r="CE13" s="61"/>
      <c r="CF13" s="61"/>
      <c r="CG13" s="61"/>
      <c r="CH13" s="61"/>
      <c r="CI13" s="61"/>
      <c r="CJ13" s="62"/>
      <c r="CK13" s="68">
        <f>CK8+CK10</f>
        <v>424518.7604415933</v>
      </c>
      <c r="CL13" s="69"/>
      <c r="CM13" s="69"/>
      <c r="CN13" s="69"/>
      <c r="CO13" s="69"/>
      <c r="CP13" s="69"/>
      <c r="CQ13" s="69"/>
      <c r="CR13" s="69"/>
      <c r="CS13" s="70"/>
      <c r="CT13" s="60">
        <f>CT8+CT10</f>
        <v>127355.62813247798</v>
      </c>
      <c r="CU13" s="61"/>
      <c r="CV13" s="61"/>
      <c r="CW13" s="61"/>
      <c r="CX13" s="61"/>
      <c r="CY13" s="61"/>
      <c r="CZ13" s="61"/>
      <c r="DA13" s="61"/>
      <c r="DB13" s="62"/>
      <c r="DC13" s="60">
        <f>DC8+DC10</f>
        <v>61686.692177733632</v>
      </c>
      <c r="DD13" s="61"/>
      <c r="DE13" s="61"/>
      <c r="DF13" s="61"/>
      <c r="DG13" s="61"/>
      <c r="DH13" s="61"/>
      <c r="DI13" s="61"/>
      <c r="DJ13" s="61"/>
      <c r="DK13" s="62"/>
      <c r="DL13" s="56"/>
      <c r="DM13" s="57"/>
      <c r="DN13" s="57"/>
      <c r="DO13" s="57"/>
      <c r="DP13" s="57"/>
      <c r="DQ13" s="57"/>
      <c r="DR13" s="57"/>
      <c r="DS13" s="57"/>
      <c r="DT13" s="57"/>
      <c r="DU13" s="58"/>
      <c r="DV13" s="56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8"/>
      <c r="EK13" s="56"/>
      <c r="EL13" s="57"/>
      <c r="EM13" s="57"/>
      <c r="EN13" s="57"/>
      <c r="EO13" s="57"/>
      <c r="EP13" s="57"/>
      <c r="EQ13" s="57"/>
      <c r="ER13" s="57"/>
      <c r="ES13" s="58"/>
      <c r="ET13" s="60">
        <f>ET8+ET10</f>
        <v>66.889410623939909</v>
      </c>
      <c r="EU13" s="61"/>
      <c r="EV13" s="61"/>
      <c r="EW13" s="61"/>
      <c r="EX13" s="61"/>
      <c r="EY13" s="61"/>
      <c r="EZ13" s="61"/>
      <c r="FA13" s="61"/>
      <c r="FB13" s="61"/>
      <c r="FC13" s="62"/>
      <c r="FD13" s="60">
        <f>FD8+FD10</f>
        <v>6046590.8537226059</v>
      </c>
      <c r="FE13" s="61"/>
      <c r="FF13" s="61"/>
      <c r="FG13" s="61"/>
      <c r="FH13" s="61"/>
      <c r="FI13" s="61"/>
      <c r="FJ13" s="61"/>
      <c r="FK13" s="62"/>
    </row>
    <row r="14" spans="1:168" ht="15" customHeight="1" x14ac:dyDescent="0.2">
      <c r="A14" s="6"/>
      <c r="B14" s="63" t="s">
        <v>1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4"/>
      <c r="BF14" s="60"/>
      <c r="BG14" s="61"/>
      <c r="BH14" s="61"/>
      <c r="BI14" s="61"/>
      <c r="BJ14" s="61"/>
      <c r="BK14" s="61"/>
      <c r="BL14" s="61"/>
      <c r="BM14" s="61"/>
      <c r="BN14" s="61"/>
      <c r="BO14" s="62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</row>
  </sheetData>
  <customSheetViews>
    <customSheetView guid="{A590CA9F-4ED2-47E8-BB1F-E45D47D0C446}" showPageBreaks="1" fitToPage="1" printArea="1" hiddenColumns="1">
      <selection activeCell="B2" sqref="B2"/>
      <pageMargins left="0.39370078740157483" right="0.31496062992125984" top="0.78740157480314965" bottom="0.39370078740157483" header="0.19685039370078741" footer="0.19685039370078741"/>
      <pageSetup paperSize="9" scale="82" orientation="landscape" r:id="rId1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9816A9AC-48EB-4C88-BF54-8086E4E0B9E3}" fitToPage="1" hiddenColumns="1">
      <selection activeCell="CK8" sqref="CK8:CS8"/>
      <pageMargins left="0.39370078740157483" right="0.31496062992125984" top="0.78740157480314965" bottom="0.39370078740157483" header="0.19685039370078741" footer="0.19685039370078741"/>
      <pageSetup paperSize="9" scale="79" orientation="landscape" r:id="rId2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094EA08C-2CC3-4321-A59D-DD62E7C95D3B}" fitToPage="1" hiddenColumns="1" topLeftCell="C1">
      <selection activeCell="ET8" sqref="ET8:FC8"/>
      <pageMargins left="0.39370078740157483" right="0.31496062992125984" top="0.78740157480314965" bottom="0.39370078740157483" header="0.19685039370078741" footer="0.19685039370078741"/>
      <pageSetup paperSize="9" scale="82" orientation="landscape" r:id="rId3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80023869-B757-404D-8A6A-7EA6536690D3}" showPageBreaks="1" fitToPage="1" printArea="1" hiddenColumns="1">
      <selection activeCell="B2" sqref="B2"/>
      <pageMargins left="0.39370078740157483" right="0.31496062992125984" top="0.78740157480314965" bottom="0.39370078740157483" header="0.19685039370078741" footer="0.19685039370078741"/>
      <pageSetup paperSize="9" scale="82" orientation="landscape" r:id="rId4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  <customSheetView guid="{6A1AB8FC-7742-4167-9A27-9DE13B649729}" showPageBreaks="1" fitToPage="1" printArea="1" hiddenColumns="1">
      <selection activeCell="FD8" sqref="FD8:FK8"/>
      <pageMargins left="0.39370078740157483" right="0.31496062992125984" top="0.78740157480314965" bottom="0.39370078740157483" header="0.19685039370078741" footer="0.19685039370078741"/>
      <pageSetup paperSize="9" scale="79" orientation="landscape" r:id="rId5"/>
      <headerFooter alignWithMargins="0">
        <oddHeader>&amp;R&amp;"Times New Roman,обычный"&amp;7Подготовлено с использованием системы &amp;"Times New Roman,полужирный"КонсультантПлюс</oddHeader>
      </headerFooter>
    </customSheetView>
  </customSheetViews>
  <mergeCells count="133">
    <mergeCell ref="CK13:CS13"/>
    <mergeCell ref="FD14:FK14"/>
    <mergeCell ref="EK13:ES13"/>
    <mergeCell ref="ET13:FC13"/>
    <mergeCell ref="FD13:FK13"/>
    <mergeCell ref="DV11:EJ11"/>
    <mergeCell ref="DL14:DU14"/>
    <mergeCell ref="DV14:EJ14"/>
    <mergeCell ref="DL13:DU13"/>
    <mergeCell ref="DV13:EJ13"/>
    <mergeCell ref="DL11:DU11"/>
    <mergeCell ref="CT14:DB14"/>
    <mergeCell ref="CT13:DB13"/>
    <mergeCell ref="EK12:ES12"/>
    <mergeCell ref="ET12:FC12"/>
    <mergeCell ref="FD11:FK11"/>
    <mergeCell ref="B11:BE11"/>
    <mergeCell ref="BF11:BO11"/>
    <mergeCell ref="BP11:CA11"/>
    <mergeCell ref="CB11:CJ11"/>
    <mergeCell ref="CK11:CS11"/>
    <mergeCell ref="CT11:DB11"/>
    <mergeCell ref="EK14:ES14"/>
    <mergeCell ref="ET14:FC14"/>
    <mergeCell ref="DC14:DK14"/>
    <mergeCell ref="DC13:DK13"/>
    <mergeCell ref="DC11:DK11"/>
    <mergeCell ref="CB13:CJ13"/>
    <mergeCell ref="CB14:CJ14"/>
    <mergeCell ref="CK14:CS14"/>
    <mergeCell ref="BP14:CA14"/>
    <mergeCell ref="B14:BE14"/>
    <mergeCell ref="BF14:BO14"/>
    <mergeCell ref="B13:BE13"/>
    <mergeCell ref="BF13:BO13"/>
    <mergeCell ref="BP13:CA13"/>
    <mergeCell ref="EK11:ES11"/>
    <mergeCell ref="ET11:FC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FD7:FK7"/>
    <mergeCell ref="EK8:ES8"/>
    <mergeCell ref="ET8:FC8"/>
    <mergeCell ref="FD8:FK8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</mergeCells>
  <pageMargins left="0.39370078740157483" right="0.31496062992125984" top="0.78740157480314965" bottom="0.39370078740157483" header="0.19685039370078741" footer="0.19685039370078741"/>
  <pageSetup paperSize="9" scale="82" orientation="landscape" r:id="rId6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стр.1 (2021)</vt:lpstr>
      <vt:lpstr>стр.2 (2021)</vt:lpstr>
      <vt:lpstr>стр.1 (2022)</vt:lpstr>
      <vt:lpstr>стр.2 (2022)</vt:lpstr>
      <vt:lpstr>стр.1 (2023)</vt:lpstr>
      <vt:lpstr>стр.2 (2023)</vt:lpstr>
      <vt:lpstr>'стр.1 (2021)'!Область_печати</vt:lpstr>
      <vt:lpstr>'стр.1 (2022)'!Область_печати</vt:lpstr>
      <vt:lpstr>'стр.1 (2023)'!Область_печати</vt:lpstr>
      <vt:lpstr>'стр.2 (2021)'!Область_печати</vt:lpstr>
      <vt:lpstr>'стр.2 (2022)'!Область_печати</vt:lpstr>
      <vt:lpstr>'стр.2 (2023)'!Область_печати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Кухарчук Екатерина Николаевна</cp:lastModifiedBy>
  <cp:lastPrinted>2013-04-15T11:01:03Z</cp:lastPrinted>
  <dcterms:created xsi:type="dcterms:W3CDTF">2011-01-11T10:25:48Z</dcterms:created>
  <dcterms:modified xsi:type="dcterms:W3CDTF">2022-04-06T13:00:11Z</dcterms:modified>
</cp:coreProperties>
</file>